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225" windowWidth="19440" windowHeight="5805" tabRatio="698" activeTab="0"/>
  </bookViews>
  <sheets>
    <sheet name="Cover" sheetId="1" r:id="rId1"/>
    <sheet name="Siltronic at a glance" sheetId="2" r:id="rId2"/>
    <sheet name="P&amp;L" sheetId="3" r:id="rId3"/>
    <sheet name="Balance Sheet" sheetId="4" r:id="rId4"/>
    <sheet name="Cash Flow" sheetId="5" r:id="rId5"/>
    <sheet name="Grafik" sheetId="6" state="hidden" r:id="rId6"/>
    <sheet name="Kennzahlen" sheetId="7" state="hidden" r:id="rId7"/>
  </sheets>
  <definedNames>
    <definedName name="_xlnm.Print_Area" localSheetId="3">'Balance Sheet'!$A$1:$H$50</definedName>
    <definedName name="_xlnm.Print_Area" localSheetId="4">'Cash Flow'!$A$1:$J$40</definedName>
    <definedName name="_xlnm.Print_Area" localSheetId="2">'P&amp;L'!$A$1:$I$27</definedName>
    <definedName name="_xlnm.Print_Area" localSheetId="1">'Siltronic at a glance'!$A$1:$I$31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3" hidden="1">'Balance Sheet'!#REF!</definedName>
    <definedName name="Z_8BD95CFF_1187_4326_8FBA_C4874A94875E_.wvu.Cols" localSheetId="4" hidden="1">'Cash Flow'!$A:$A</definedName>
    <definedName name="Z_8BD95CFF_1187_4326_8FBA_C4874A94875E_.wvu.Cols" localSheetId="2" hidden="1">'P&amp;L'!#REF!</definedName>
    <definedName name="Z_8BD95CFF_1187_4326_8FBA_C4874A94875E_.wvu.Rows" localSheetId="3" hidden="1">'Balance Sheet'!#REF!</definedName>
    <definedName name="Z_8BD95CFF_1187_4326_8FBA_C4874A94875E_.wvu.Rows" localSheetId="6" hidden="1">'Kennzahlen'!$1:$1</definedName>
    <definedName name="Z_F5202215_7196_48B4_B9FC_E365702EF602_.wvu.Cols" localSheetId="3" hidden="1">'Balance Sheet'!#REF!</definedName>
    <definedName name="Z_F5202215_7196_48B4_B9FC_E365702EF602_.wvu.Cols" localSheetId="4" hidden="1">'Cash Flow'!$A:$A,'Cash Flow'!#REF!</definedName>
    <definedName name="Z_F5202215_7196_48B4_B9FC_E365702EF602_.wvu.Cols" localSheetId="2" hidden="1">'P&amp;L'!#REF!</definedName>
    <definedName name="Z_F5202215_7196_48B4_B9FC_E365702EF602_.wvu.Cols" localSheetId="1" hidden="1">'Siltronic at a glance'!#REF!</definedName>
    <definedName name="Z_F5202215_7196_48B4_B9FC_E365702EF602_.wvu.PrintArea" localSheetId="4" hidden="1">'Cash Flow'!$A$1:$B$42</definedName>
    <definedName name="Z_F5202215_7196_48B4_B9FC_E365702EF602_.wvu.PrintArea" localSheetId="1" hidden="1">'Siltronic at a glance'!$A$1:$A$29</definedName>
    <definedName name="Z_F5202215_7196_48B4_B9FC_E365702EF602_.wvu.Rows" localSheetId="3" hidden="1">'Balance Sheet'!#REF!,'Balance Sheet'!#REF!,'Balance Sheet'!#REF!,'Balance Sheet'!#REF!</definedName>
    <definedName name="Z_F5202215_7196_48B4_B9FC_E365702EF602_.wvu.Rows" localSheetId="4" hidden="1">'Cash Flow'!#REF!,'Cash Flow'!#REF!</definedName>
    <definedName name="Z_F5202215_7196_48B4_B9FC_E365702EF602_.wvu.Rows" localSheetId="6" hidden="1">'Kennzahlen'!$1:$1</definedName>
    <definedName name="Z_F5202215_7196_48B4_B9FC_E365702EF602_.wvu.Rows" localSheetId="2" hidden="1">'P&amp;L'!#REF!,'P&amp;L'!#REF!</definedName>
    <definedName name="Z_F5202215_7196_48B4_B9FC_E365702EF602_.wvu.Rows" localSheetId="1" hidden="1">'Siltronic at a glance'!#REF!,'Siltronic at a glance'!$23:$23</definedName>
  </definedNames>
  <calcPr fullCalcOnLoad="1"/>
</workbook>
</file>

<file path=xl/sharedStrings.xml><?xml version="1.0" encoding="utf-8"?>
<sst xmlns="http://schemas.openxmlformats.org/spreadsheetml/2006/main" count="237" uniqueCount="146">
  <si>
    <t>31.12.</t>
  </si>
  <si>
    <t>31.03.</t>
  </si>
  <si>
    <t>30.06.</t>
  </si>
  <si>
    <t>30.09.</t>
  </si>
  <si>
    <t>EBIT</t>
  </si>
  <si>
    <t>Jahresergebnis</t>
  </si>
  <si>
    <t>Abschreibungen</t>
  </si>
  <si>
    <t>Kennzahlen</t>
  </si>
  <si>
    <t>GuV-Kennzahlen</t>
  </si>
  <si>
    <t>kumulierte Werte</t>
  </si>
  <si>
    <t>Zuschreibungen</t>
  </si>
  <si>
    <t>EBITDA</t>
  </si>
  <si>
    <t>einzelne Quartale</t>
  </si>
  <si>
    <t>Bilanzkennzahlen</t>
  </si>
  <si>
    <t>Inv. Imm. / Sachanl. / Finanzinv.</t>
  </si>
  <si>
    <t>Inv. Equity-Beteiligungen</t>
  </si>
  <si>
    <t>Inv. Finanzanlagen</t>
  </si>
  <si>
    <t>Eigenkapitalquote</t>
  </si>
  <si>
    <t/>
  </si>
  <si>
    <t>Mitarbeiter-Anzahl (Stichtag)</t>
  </si>
  <si>
    <t>Cashflow lfd. Gesch.</t>
  </si>
  <si>
    <t>Cashflow Investitionstätigk.</t>
  </si>
  <si>
    <t>Netto Cashflow</t>
  </si>
  <si>
    <t>Cashflow Finanzierungstätigk.</t>
  </si>
  <si>
    <t>Nettofinanzschulden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</si>
  <si>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</si>
  <si>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</si>
  <si>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</si>
  <si>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</si>
  <si>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</si>
  <si>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</si>
  <si>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</si>
  <si>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</si>
  <si>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Cashflow aus Finanzierungstätigkeit</t>
  </si>
  <si>
    <t>Veränderung der Liquidität</t>
  </si>
  <si>
    <t xml:space="preserve">      Stand am Jahresanfang</t>
  </si>
  <si>
    <t>Ausgaben für Anlagevermögen</t>
  </si>
  <si>
    <t>Sales</t>
  </si>
  <si>
    <t>Selling expenses</t>
  </si>
  <si>
    <t>Research and development expenses</t>
  </si>
  <si>
    <t>Interest result</t>
  </si>
  <si>
    <t>Inventories</t>
  </si>
  <si>
    <t>Trade receivables</t>
  </si>
  <si>
    <t>Cash and cash equivalents</t>
  </si>
  <si>
    <t>Current assets</t>
  </si>
  <si>
    <t>Total assets</t>
  </si>
  <si>
    <t>Liabilities</t>
  </si>
  <si>
    <t>Provisions for pensions</t>
  </si>
  <si>
    <t>Financial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</si>
  <si>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</si>
  <si>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</si>
  <si>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</si>
  <si>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</si>
  <si>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</si>
  <si>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Cash flow from financing activities</t>
  </si>
  <si>
    <t>Employees</t>
  </si>
  <si>
    <t>Financial result</t>
  </si>
  <si>
    <t xml:space="preserve">Equity </t>
  </si>
  <si>
    <t>Investor Relations</t>
  </si>
  <si>
    <t>Other operating income</t>
  </si>
  <si>
    <t>Income taxes</t>
  </si>
  <si>
    <t>Non-current assets</t>
  </si>
  <si>
    <t>Non-current liabilities</t>
  </si>
  <si>
    <t>Current liabilities</t>
  </si>
  <si>
    <t>Total equity and liabilities</t>
  </si>
  <si>
    <t>Changes in provisions</t>
  </si>
  <si>
    <t>Cash flow from investing activities</t>
  </si>
  <si>
    <t>Q2</t>
  </si>
  <si>
    <t>Q1</t>
  </si>
  <si>
    <t>Q3</t>
  </si>
  <si>
    <t>Q4</t>
  </si>
  <si>
    <t>Chemicals</t>
  </si>
  <si>
    <t>WACKER POLYSILICON</t>
  </si>
  <si>
    <t>Siltronic</t>
  </si>
  <si>
    <t>EBITDA-margin</t>
  </si>
  <si>
    <t>Growth:</t>
  </si>
  <si>
    <t xml:space="preserve">Intangible assets </t>
  </si>
  <si>
    <t>of which attributable to non-controlling interests</t>
  </si>
  <si>
    <t>Deferred tax liabilities</t>
  </si>
  <si>
    <t>Other operating expenses</t>
  </si>
  <si>
    <t>Deferred tax assets</t>
  </si>
  <si>
    <t>Phone: +49 89 8564 3133</t>
  </si>
  <si>
    <t>email: investor.relations@siltronic.com</t>
  </si>
  <si>
    <t>Siltronic at a glance (per quarter)</t>
  </si>
  <si>
    <t>Quarterly Development</t>
  </si>
  <si>
    <t>EBITDA margin</t>
  </si>
  <si>
    <t>EBIT margin</t>
  </si>
  <si>
    <t>Capital Expenditures</t>
  </si>
  <si>
    <t>Other non-cash expenses and income</t>
  </si>
  <si>
    <t>Result from disposal of non-current assets</t>
  </si>
  <si>
    <t>Changes in trade liabilities</t>
  </si>
  <si>
    <t>Taxes paid</t>
  </si>
  <si>
    <t>Interest paid</t>
  </si>
  <si>
    <t>Interest received</t>
  </si>
  <si>
    <t>-</t>
  </si>
  <si>
    <t>Income tax receivables</t>
  </si>
  <si>
    <t>Provisions for income tax</t>
  </si>
  <si>
    <t>Other equity items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</si>
  <si>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</si>
  <si>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</si>
  <si>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t>Changes due to exchange-rate fluctuations</t>
  </si>
  <si>
    <t>Changes in cash and cash equivalents</t>
  </si>
  <si>
    <t>Balance at the beginning of the period</t>
  </si>
  <si>
    <t>Balance at the end of the period</t>
  </si>
  <si>
    <r>
      <t>Net financial assets (+) / debt (-)</t>
    </r>
    <r>
      <rPr>
        <vertAlign val="superscript"/>
        <sz val="10"/>
        <rFont val="Arial"/>
        <family val="2"/>
      </rPr>
      <t>2)</t>
    </r>
  </si>
  <si>
    <t>Petra Müller</t>
  </si>
  <si>
    <t>Net result for the period</t>
  </si>
  <si>
    <t>Depreciation, amortization, impairment and reversal thereof</t>
  </si>
  <si>
    <t>General administration expenses</t>
  </si>
  <si>
    <t>Cost of sales</t>
  </si>
  <si>
    <t>Gross profit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</si>
  <si>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 ("Capex"), but excluding acquisitions of companies.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</si>
  <si>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 plus fixed-time deposits less current and non-current financial liabilities.</t>
    </r>
  </si>
  <si>
    <t>Property, plant and equipment</t>
  </si>
  <si>
    <t>Fixed-term deposits</t>
  </si>
  <si>
    <t>Provisions and liabilities for income tax</t>
  </si>
  <si>
    <t>Trade liabilities</t>
  </si>
  <si>
    <t>Payments for capital expenditures (including intangible assets)</t>
  </si>
  <si>
    <t>Proceeds from the disposal of property, plant and equipment</t>
  </si>
  <si>
    <t>Cash flow from investments excluding financial investments</t>
  </si>
  <si>
    <t>Proceeds from the IPO</t>
  </si>
  <si>
    <t>Utilization of funds (+) or additions to (–) cash pooling of loans from Wacker Chemie</t>
  </si>
  <si>
    <t>Proceeds from other financial liabilities</t>
  </si>
  <si>
    <t>Interest income</t>
  </si>
  <si>
    <t>Tax expense</t>
  </si>
  <si>
    <t>Income Statement</t>
  </si>
  <si>
    <t>Balance Sheet</t>
  </si>
  <si>
    <t>Statement of cash flows</t>
  </si>
  <si>
    <t>Dec 31</t>
  </si>
  <si>
    <t>March 14, 2017</t>
  </si>
  <si>
    <t>Retained earnings and net group result</t>
  </si>
  <si>
    <t>Depreciation/amortization of non-current assets, including impairment losses and reversal thereof</t>
  </si>
  <si>
    <t>Changes in other financial and non-financial assets</t>
  </si>
  <si>
    <t>Changes in other financial and non-financial liabilities</t>
  </si>
  <si>
    <t>Proceeds/ Payments from fixed-term deposits</t>
  </si>
  <si>
    <t>Other financial assets</t>
  </si>
  <si>
    <t>Other financial and non-financial assets</t>
  </si>
  <si>
    <t>Subscribed capital</t>
  </si>
  <si>
    <t>Capital reserves</t>
  </si>
  <si>
    <t>Equity attributable to non-controlling interests</t>
  </si>
  <si>
    <t>Other financial and non-financial liabilities</t>
  </si>
  <si>
    <t>Other financial cost, net</t>
  </si>
  <si>
    <t>Result before income taxes</t>
  </si>
  <si>
    <t>Result for the period</t>
  </si>
  <si>
    <t>of which attributable to Siltronic AG shareholders</t>
  </si>
  <si>
    <t>Earnings per share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</si>
</sst>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d/m/yy\ h:mm"/>
    <numFmt numFmtId="190" formatCode="0.0"/>
    <numFmt numFmtId="191" formatCode="d/\ mmmm\ yyyy"/>
    <numFmt numFmtId="192" formatCode="0.0%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#,##0.000"/>
    <numFmt numFmtId="200" formatCode="#,##0.0000"/>
    <numFmt numFmtId="201" formatCode="#,##0.00000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0"/>
    <numFmt numFmtId="207" formatCode="[$-407]dddd\,\ d\.\ mmmm\ yyyy"/>
    <numFmt numFmtId="208" formatCode="yyyy"/>
    <numFmt numFmtId="209" formatCode="_(* #,##0.0_);_(* \(#,##0.0\);_(* &quot;-&quot;??_);_(@_)"/>
    <numFmt numFmtId="210" formatCode="[$-409]dddd\,\ mmmm\ dd\,\ yyyy"/>
    <numFmt numFmtId="211" formatCode="[$-409]mmm\-yy;@"/>
    <numFmt numFmtId="212" formatCode="mmmm\ dd"/>
    <numFmt numFmtId="213" formatCode="mmm\ dd"/>
    <numFmt numFmtId="214" formatCode="mmm\.\ dd"/>
    <numFmt numFmtId="215" formatCode="_-* #,##0.0\ _€_-;\-* #,##0.0\ _€_-;_-* &quot;-&quot;?\ _€_-;_-@_-"/>
    <numFmt numFmtId="216" formatCode="mmm\ yyyy"/>
  </numFmts>
  <fonts count="60">
    <font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u val="single"/>
      <sz val="14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b/>
      <sz val="10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46"/>
      <name val="Arial"/>
      <family val="2"/>
    </font>
    <font>
      <sz val="10"/>
      <color indexed="12"/>
      <name val="Arial"/>
      <family val="2"/>
    </font>
    <font>
      <i/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58"/>
      <name val="Arial"/>
      <family val="2"/>
    </font>
    <font>
      <sz val="10"/>
      <color indexed="22"/>
      <name val="Arial"/>
      <family val="2"/>
    </font>
    <font>
      <b/>
      <sz val="18"/>
      <color indexed="59"/>
      <name val="Cambria"/>
      <family val="2"/>
    </font>
    <font>
      <b/>
      <sz val="15"/>
      <color indexed="59"/>
      <name val="Arial"/>
      <family val="2"/>
    </font>
    <font>
      <b/>
      <sz val="13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46"/>
      <name val="Arial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43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14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7" fillId="0" borderId="2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7" fillId="0" borderId="25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8" fillId="0" borderId="25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7" fillId="0" borderId="28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31" xfId="0" applyNumberFormat="1" applyFont="1" applyBorder="1" applyAlignment="1">
      <alignment/>
    </xf>
    <xf numFmtId="188" fontId="3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88" fontId="5" fillId="0" borderId="29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9" fontId="0" fillId="0" borderId="0" xfId="5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8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188" fontId="0" fillId="36" borderId="0" xfId="0" applyNumberFormat="1" applyFont="1" applyFill="1" applyBorder="1" applyAlignment="1" applyProtection="1">
      <alignment/>
      <protection locked="0"/>
    </xf>
    <xf numFmtId="188" fontId="3" fillId="36" borderId="0" xfId="0" applyNumberFormat="1" applyFont="1" applyFill="1" applyBorder="1" applyAlignment="1" applyProtection="1">
      <alignment horizontal="left"/>
      <protection locked="0"/>
    </xf>
    <xf numFmtId="188" fontId="3" fillId="36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47" applyFont="1" applyAlignment="1" applyProtection="1" quotePrefix="1">
      <alignment/>
      <protection/>
    </xf>
    <xf numFmtId="14" fontId="14" fillId="0" borderId="0" xfId="0" applyNumberFormat="1" applyFont="1" applyAlignment="1">
      <alignment horizontal="left"/>
    </xf>
    <xf numFmtId="0" fontId="0" fillId="36" borderId="32" xfId="0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92" fontId="9" fillId="36" borderId="32" xfId="51" applyNumberFormat="1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 wrapText="1"/>
    </xf>
    <xf numFmtId="4" fontId="9" fillId="36" borderId="32" xfId="0" applyNumberFormat="1" applyFont="1" applyFill="1" applyBorder="1" applyAlignment="1">
      <alignment/>
    </xf>
    <xf numFmtId="3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applyProtection="1">
      <alignment/>
      <protection locked="0"/>
    </xf>
    <xf numFmtId="188" fontId="9" fillId="36" borderId="32" xfId="0" applyNumberFormat="1" applyFont="1" applyFill="1" applyBorder="1" applyAlignment="1" applyProtection="1">
      <alignment horizontal="right"/>
      <protection locked="0"/>
    </xf>
    <xf numFmtId="188" fontId="13" fillId="36" borderId="32" xfId="0" applyNumberFormat="1" applyFont="1" applyFill="1" applyBorder="1" applyAlignment="1" applyProtection="1">
      <alignment/>
      <protection locked="0"/>
    </xf>
    <xf numFmtId="188" fontId="9" fillId="37" borderId="32" xfId="0" applyNumberFormat="1" applyFont="1" applyFill="1" applyBorder="1" applyAlignment="1" applyProtection="1">
      <alignment/>
      <protection locked="0"/>
    </xf>
    <xf numFmtId="188" fontId="13" fillId="38" borderId="32" xfId="0" applyNumberFormat="1" applyFont="1" applyFill="1" applyBorder="1" applyAlignment="1" applyProtection="1">
      <alignment/>
      <protection locked="0"/>
    </xf>
    <xf numFmtId="188" fontId="11" fillId="0" borderId="32" xfId="0" applyNumberFormat="1" applyFont="1" applyBorder="1" applyAlignment="1">
      <alignment/>
    </xf>
    <xf numFmtId="188" fontId="9" fillId="0" borderId="32" xfId="0" applyNumberFormat="1" applyFont="1" applyBorder="1" applyAlignment="1">
      <alignment horizontal="right"/>
    </xf>
    <xf numFmtId="188" fontId="9" fillId="0" borderId="32" xfId="0" applyNumberFormat="1" applyFont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13" fillId="0" borderId="32" xfId="0" applyNumberFormat="1" applyFont="1" applyBorder="1" applyAlignment="1">
      <alignment/>
    </xf>
    <xf numFmtId="188" fontId="43" fillId="0" borderId="32" xfId="0" applyNumberFormat="1" applyFont="1" applyBorder="1" applyAlignment="1">
      <alignment/>
    </xf>
    <xf numFmtId="188" fontId="43" fillId="0" borderId="21" xfId="0" applyNumberFormat="1" applyFont="1" applyBorder="1" applyAlignment="1">
      <alignment/>
    </xf>
    <xf numFmtId="188" fontId="13" fillId="39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0" fontId="9" fillId="0" borderId="32" xfId="0" applyFont="1" applyBorder="1" applyAlignment="1">
      <alignment/>
    </xf>
    <xf numFmtId="209" fontId="9" fillId="0" borderId="32" xfId="54" applyNumberFormat="1" applyFont="1" applyFill="1" applyBorder="1" applyAlignment="1">
      <alignment horizontal="right" wrapText="1"/>
      <protection/>
    </xf>
    <xf numFmtId="0" fontId="10" fillId="0" borderId="32" xfId="0" applyFont="1" applyBorder="1" applyAlignment="1">
      <alignment/>
    </xf>
    <xf numFmtId="49" fontId="9" fillId="0" borderId="32" xfId="54" applyNumberFormat="1" applyFont="1" applyBorder="1" applyAlignment="1">
      <alignment wrapText="1"/>
      <protection/>
    </xf>
    <xf numFmtId="49" fontId="9" fillId="0" borderId="32" xfId="54" applyNumberFormat="1" applyFont="1" applyFill="1" applyBorder="1" applyAlignment="1">
      <alignment/>
      <protection/>
    </xf>
    <xf numFmtId="188" fontId="9" fillId="0" borderId="32" xfId="0" applyNumberFormat="1" applyFont="1" applyBorder="1" applyAlignment="1">
      <alignment wrapText="1"/>
    </xf>
    <xf numFmtId="188" fontId="9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right"/>
    </xf>
    <xf numFmtId="213" fontId="13" fillId="37" borderId="32" xfId="0" applyNumberFormat="1" applyFont="1" applyFill="1" applyBorder="1" applyAlignment="1" applyProtection="1">
      <alignment horizontal="right"/>
      <protection locked="0"/>
    </xf>
    <xf numFmtId="4" fontId="9" fillId="0" borderId="32" xfId="0" applyNumberFormat="1" applyFont="1" applyFill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9" fillId="0" borderId="33" xfId="0" applyNumberFormat="1" applyFont="1" applyFill="1" applyBorder="1" applyAlignment="1">
      <alignment/>
    </xf>
    <xf numFmtId="188" fontId="9" fillId="0" borderId="0" xfId="54" applyNumberFormat="1" applyFont="1" applyFill="1" applyBorder="1" applyAlignment="1">
      <alignment horizontal="right" wrapText="1"/>
      <protection/>
    </xf>
    <xf numFmtId="188" fontId="13" fillId="37" borderId="33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188" fontId="0" fillId="36" borderId="32" xfId="0" applyNumberFormat="1" applyFont="1" applyFill="1" applyBorder="1" applyAlignment="1" applyProtection="1">
      <alignment/>
      <protection locked="0"/>
    </xf>
    <xf numFmtId="188" fontId="13" fillId="37" borderId="34" xfId="0" applyNumberFormat="1" applyFont="1" applyFill="1" applyBorder="1" applyAlignment="1">
      <alignment horizontal="center"/>
    </xf>
    <xf numFmtId="188" fontId="9" fillId="39" borderId="32" xfId="0" applyNumberFormat="1" applyFont="1" applyFill="1" applyBorder="1" applyAlignment="1" applyProtection="1">
      <alignment horizontal="right"/>
      <protection locked="0"/>
    </xf>
    <xf numFmtId="188" fontId="0" fillId="39" borderId="32" xfId="0" applyNumberFormat="1" applyFont="1" applyFill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188" fontId="9" fillId="0" borderId="32" xfId="54" applyNumberFormat="1" applyFont="1" applyFill="1" applyBorder="1" applyAlignment="1">
      <alignment horizontal="right" wrapText="1"/>
      <protection/>
    </xf>
    <xf numFmtId="188" fontId="9" fillId="0" borderId="3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12" borderId="0" xfId="0" applyFont="1" applyFill="1" applyAlignment="1">
      <alignment horizontal="center"/>
    </xf>
    <xf numFmtId="0" fontId="59" fillId="24" borderId="0" xfId="0" applyFont="1" applyFill="1" applyAlignment="1">
      <alignment horizontal="center" vertical="center"/>
    </xf>
    <xf numFmtId="1" fontId="22" fillId="37" borderId="35" xfId="0" applyNumberFormat="1" applyFont="1" applyFill="1" applyBorder="1" applyAlignment="1">
      <alignment horizontal="center"/>
    </xf>
    <xf numFmtId="1" fontId="22" fillId="37" borderId="36" xfId="0" applyNumberFormat="1" applyFont="1" applyFill="1" applyBorder="1" applyAlignment="1">
      <alignment horizontal="center"/>
    </xf>
    <xf numFmtId="1" fontId="22" fillId="37" borderId="37" xfId="0" applyNumberFormat="1" applyFont="1" applyFill="1" applyBorder="1" applyAlignment="1">
      <alignment horizontal="center"/>
    </xf>
    <xf numFmtId="1" fontId="22" fillId="37" borderId="32" xfId="0" applyNumberFormat="1" applyFont="1" applyFill="1" applyBorder="1" applyAlignment="1">
      <alignment horizontal="center"/>
    </xf>
    <xf numFmtId="1" fontId="22" fillId="37" borderId="35" xfId="0" applyNumberFormat="1" applyFont="1" applyFill="1" applyBorder="1" applyAlignment="1" applyProtection="1">
      <alignment horizontal="center"/>
      <protection locked="0"/>
    </xf>
    <xf numFmtId="1" fontId="22" fillId="37" borderId="36" xfId="0" applyNumberFormat="1" applyFont="1" applyFill="1" applyBorder="1" applyAlignment="1" applyProtection="1">
      <alignment horizontal="center"/>
      <protection locked="0"/>
    </xf>
    <xf numFmtId="1" fontId="22" fillId="37" borderId="37" xfId="0" applyNumberFormat="1" applyFont="1" applyFill="1" applyBorder="1" applyAlignment="1" applyProtection="1">
      <alignment horizontal="center"/>
      <protection locked="0"/>
    </xf>
    <xf numFmtId="1" fontId="22" fillId="37" borderId="32" xfId="0" applyNumberFormat="1" applyFont="1" applyFill="1" applyBorder="1" applyAlignment="1" applyProtection="1">
      <alignment horizontal="center"/>
      <protection locked="0"/>
    </xf>
    <xf numFmtId="188" fontId="3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713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Grafik!$A$5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Grafik!$B$5:$E$5</c:f>
              <c:numCache/>
            </c:numRef>
          </c:val>
        </c:ser>
        <c:ser>
          <c:idx val="1"/>
          <c:order val="1"/>
          <c:tx>
            <c:strRef>
              <c:f>Grafik!$A$6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Grafik!$B$6:$E$6</c:f>
              <c:numCache/>
            </c:numRef>
          </c:val>
        </c:ser>
        <c:gapWidth val="90"/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9909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7375"/>
          <c:y val="0.1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73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Grafik!$G$6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Grafik!$H$6:$K$6</c:f>
              <c:numCache/>
            </c:numRef>
          </c:val>
        </c:ser>
        <c:ser>
          <c:idx val="1"/>
          <c:order val="1"/>
          <c:tx>
            <c:strRef>
              <c:f>Grafik!$G$7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Grafik!$H$7:$K$7</c:f>
              <c:numCache/>
            </c:numRef>
          </c:val>
        </c:ser>
        <c:gapWidth val="90"/>
        <c:axId val="55951263"/>
        <c:axId val="33799320"/>
      </c:bar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51263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9475"/>
          <c:y val="0.1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75"/>
          <c:w val="0.713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Grafik!$M$5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Grafik!$N$5:$Q$5</c:f>
              <c:numCache/>
            </c:numRef>
          </c:val>
        </c:ser>
        <c:ser>
          <c:idx val="1"/>
          <c:order val="1"/>
          <c:tx>
            <c:strRef>
              <c:f>Grafik!$M$6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Grafik!$N$6:$Q$6</c:f>
              <c:numCache/>
            </c:numRef>
          </c:val>
        </c:ser>
        <c:gapWidth val="90"/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8425"/>
        <c:crossesAt val="1"/>
        <c:crossBetween val="between"/>
        <c:dispUnits/>
        <c:majorUnit val="5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75"/>
          <c:w val="0.749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Grafik!$S$5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Grafik!$T$5:$W$5</c:f>
              <c:numCache/>
            </c:numRef>
          </c:val>
        </c:ser>
        <c:ser>
          <c:idx val="1"/>
          <c:order val="1"/>
          <c:tx>
            <c:strRef>
              <c:f>Grafik!$S$6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Grafik!$T$6:$W$6</c:f>
              <c:numCache/>
            </c:numRef>
          </c:val>
        </c:ser>
        <c:gapWidth val="90"/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283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7132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Grafik!$Z$5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Grafik!$AA$5:$AD$5</c:f>
              <c:numCache/>
            </c:numRef>
          </c:val>
        </c:ser>
        <c:ser>
          <c:idx val="1"/>
          <c:order val="1"/>
          <c:tx>
            <c:strRef>
              <c:f>Grafik!$Z$6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Grafik!$AA$6:$AD$6</c:f>
              <c:numCache/>
            </c:numRef>
          </c:val>
        </c:ser>
        <c:gapWidth val="90"/>
        <c:axId val="65547565"/>
        <c:axId val="53057174"/>
      </c:bar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174"/>
        <c:crosses val="autoZero"/>
        <c:auto val="1"/>
        <c:lblOffset val="100"/>
        <c:tickLblSkip val="1"/>
        <c:noMultiLvlLbl val="0"/>
      </c:catAx>
      <c:valAx>
        <c:axId val="5305717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7565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"/>
          <c:w val="0.74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Grafik!$AG$5:$AJ$5</c:f>
              <c:numCache/>
            </c:numRef>
          </c:val>
        </c:ser>
        <c:ser>
          <c:idx val="1"/>
          <c:order val="1"/>
          <c:tx>
            <c:strRef>
              <c:f>Grafik!$AF$6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Grafik!$AG$6:$AJ$6</c:f>
              <c:numCache/>
            </c:numRef>
          </c:val>
        </c:ser>
        <c:gapWidth val="90"/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1"/>
        <c:lblOffset val="100"/>
        <c:tickLblSkip val="1"/>
        <c:noMultiLvlLbl val="0"/>
      </c:catAx>
      <c:valAx>
        <c:axId val="266380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2519"/>
        <c:crossesAt val="1"/>
        <c:crossBetween val="between"/>
        <c:dispUnits/>
        <c:majorUnit val="4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219075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2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5</xdr:col>
      <xdr:colOff>123825</xdr:colOff>
      <xdr:row>51</xdr:row>
      <xdr:rowOff>133350</xdr:rowOff>
    </xdr:to>
    <xdr:graphicFrame>
      <xdr:nvGraphicFramePr>
        <xdr:cNvPr id="1" name="Diagramm 1"/>
        <xdr:cNvGraphicFramePr/>
      </xdr:nvGraphicFramePr>
      <xdr:xfrm>
        <a:off x="47625" y="2762250"/>
        <a:ext cx="35052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18</xdr:row>
      <xdr:rowOff>76200</xdr:rowOff>
    </xdr:from>
    <xdr:to>
      <xdr:col>9</xdr:col>
      <xdr:colOff>38100</xdr:colOff>
      <xdr:row>52</xdr:row>
      <xdr:rowOff>0</xdr:rowOff>
    </xdr:to>
    <xdr:graphicFrame>
      <xdr:nvGraphicFramePr>
        <xdr:cNvPr id="2" name="Diagramm 5"/>
        <xdr:cNvGraphicFramePr/>
      </xdr:nvGraphicFramePr>
      <xdr:xfrm>
        <a:off x="2638425" y="2705100"/>
        <a:ext cx="3571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19</xdr:row>
      <xdr:rowOff>19050</xdr:rowOff>
    </xdr:from>
    <xdr:to>
      <xdr:col>17</xdr:col>
      <xdr:colOff>66675</xdr:colOff>
      <xdr:row>52</xdr:row>
      <xdr:rowOff>19050</xdr:rowOff>
    </xdr:to>
    <xdr:graphicFrame>
      <xdr:nvGraphicFramePr>
        <xdr:cNvPr id="3" name="Diagramm 6"/>
        <xdr:cNvGraphicFramePr/>
      </xdr:nvGraphicFramePr>
      <xdr:xfrm>
        <a:off x="8220075" y="2790825"/>
        <a:ext cx="3505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18</xdr:row>
      <xdr:rowOff>104775</xdr:rowOff>
    </xdr:from>
    <xdr:to>
      <xdr:col>20</xdr:col>
      <xdr:colOff>666750</xdr:colOff>
      <xdr:row>52</xdr:row>
      <xdr:rowOff>28575</xdr:rowOff>
    </xdr:to>
    <xdr:graphicFrame>
      <xdr:nvGraphicFramePr>
        <xdr:cNvPr id="4" name="Diagramm 7"/>
        <xdr:cNvGraphicFramePr/>
      </xdr:nvGraphicFramePr>
      <xdr:xfrm>
        <a:off x="10810875" y="2733675"/>
        <a:ext cx="32099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19</xdr:row>
      <xdr:rowOff>0</xdr:rowOff>
    </xdr:from>
    <xdr:to>
      <xdr:col>30</xdr:col>
      <xdr:colOff>85725</xdr:colOff>
      <xdr:row>52</xdr:row>
      <xdr:rowOff>0</xdr:rowOff>
    </xdr:to>
    <xdr:graphicFrame>
      <xdr:nvGraphicFramePr>
        <xdr:cNvPr id="5" name="Diagramm 8"/>
        <xdr:cNvGraphicFramePr/>
      </xdr:nvGraphicFramePr>
      <xdr:xfrm>
        <a:off x="16792575" y="2771775"/>
        <a:ext cx="35052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542925</xdr:colOff>
      <xdr:row>18</xdr:row>
      <xdr:rowOff>85725</xdr:rowOff>
    </xdr:from>
    <xdr:to>
      <xdr:col>33</xdr:col>
      <xdr:colOff>323850</xdr:colOff>
      <xdr:row>52</xdr:row>
      <xdr:rowOff>9525</xdr:rowOff>
    </xdr:to>
    <xdr:graphicFrame>
      <xdr:nvGraphicFramePr>
        <xdr:cNvPr id="6" name="Diagramm 9"/>
        <xdr:cNvGraphicFramePr/>
      </xdr:nvGraphicFramePr>
      <xdr:xfrm>
        <a:off x="19383375" y="2714625"/>
        <a:ext cx="3209925" cy="4781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1133475</xdr:colOff>
      <xdr:row>2</xdr:row>
      <xdr:rowOff>114300</xdr:rowOff>
    </xdr:to>
    <xdr:pic>
      <xdr:nvPicPr>
        <xdr:cNvPr id="1" name="Picture 1" descr="Logo_Wacker_BW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vestor.relations@siltron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26"/>
  <sheetViews>
    <sheetView tabSelected="1" zoomScale="75" zoomScaleNormal="75" zoomScalePageLayoutView="0" workbookViewId="0" topLeftCell="A1">
      <selection activeCell="A32" sqref="A32"/>
    </sheetView>
  </sheetViews>
  <sheetFormatPr defaultColWidth="12" defaultRowHeight="11.25"/>
  <cols>
    <col min="1" max="1" width="39.66015625" style="0" customWidth="1"/>
    <col min="2" max="2" width="86.33203125" style="0" customWidth="1"/>
    <col min="3" max="3" width="37.5" style="0" customWidth="1"/>
    <col min="4" max="5" width="12" style="68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1:5" s="78" customFormat="1" ht="33.75">
      <c r="A11" s="131" t="s">
        <v>84</v>
      </c>
      <c r="B11" s="131"/>
      <c r="C11" s="131"/>
      <c r="D11" s="79"/>
      <c r="E11" s="79"/>
    </row>
    <row r="13" spans="1:5" ht="20.25">
      <c r="A13" s="130">
        <v>2017</v>
      </c>
      <c r="B13" s="130"/>
      <c r="C13" s="130"/>
      <c r="D13" s="80"/>
      <c r="E13" s="80"/>
    </row>
    <row r="18" ht="15">
      <c r="A18" s="82" t="s">
        <v>129</v>
      </c>
    </row>
    <row r="20" ht="24.75" customHeight="1">
      <c r="A20" s="54" t="s">
        <v>58</v>
      </c>
    </row>
    <row r="21" ht="24.75" customHeight="1">
      <c r="A21" s="54" t="s">
        <v>105</v>
      </c>
    </row>
    <row r="22" ht="24.75" customHeight="1">
      <c r="A22" s="54" t="s">
        <v>81</v>
      </c>
    </row>
    <row r="23" ht="10.5" customHeight="1">
      <c r="A23" s="54"/>
    </row>
    <row r="24" ht="18">
      <c r="A24" s="81" t="s">
        <v>82</v>
      </c>
    </row>
    <row r="26" ht="18">
      <c r="A26" s="54"/>
    </row>
  </sheetData>
  <sheetProtection/>
  <mergeCells count="2">
    <mergeCell ref="A13:C13"/>
    <mergeCell ref="A11:C11"/>
  </mergeCells>
  <hyperlinks>
    <hyperlink ref="A24" r:id="rId1" display="email: investor.relations@siltronic.com"/>
  </hyperlinks>
  <printOptions/>
  <pageMargins left="0.787401575" right="0.787401575" top="0.984251969" bottom="0.87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D24" sqref="D24"/>
    </sheetView>
  </sheetViews>
  <sheetFormatPr defaultColWidth="12" defaultRowHeight="11.25"/>
  <cols>
    <col min="1" max="1" width="46.66015625" style="69" customWidth="1"/>
    <col min="2" max="5" width="15" style="69" customWidth="1"/>
    <col min="6" max="6" width="14.33203125" style="69" customWidth="1"/>
    <col min="7" max="8" width="14.66015625" style="69" customWidth="1"/>
    <col min="9" max="9" width="12" style="69" customWidth="1"/>
    <col min="10" max="16384" width="12" style="69" customWidth="1"/>
  </cols>
  <sheetData>
    <row r="1" ht="11.25">
      <c r="A1" s="10"/>
    </row>
    <row r="2" ht="58.5" customHeight="1">
      <c r="A2" s="10"/>
    </row>
    <row r="3" ht="43.5" customHeight="1">
      <c r="A3" s="70" t="s">
        <v>83</v>
      </c>
    </row>
    <row r="4" ht="19.5" customHeight="1"/>
    <row r="5" spans="1:9" ht="12.75">
      <c r="A5" s="112"/>
      <c r="B5" s="132">
        <v>2015</v>
      </c>
      <c r="C5" s="133"/>
      <c r="D5" s="133"/>
      <c r="E5" s="134"/>
      <c r="F5" s="135">
        <v>2016</v>
      </c>
      <c r="G5" s="135"/>
      <c r="H5" s="135"/>
      <c r="I5" s="135"/>
    </row>
    <row r="6" spans="1:9" ht="12.75">
      <c r="A6" s="113"/>
      <c r="B6" s="104" t="s">
        <v>68</v>
      </c>
      <c r="C6" s="104" t="s">
        <v>67</v>
      </c>
      <c r="D6" s="104" t="s">
        <v>69</v>
      </c>
      <c r="E6" s="104" t="s">
        <v>70</v>
      </c>
      <c r="F6" s="122" t="s">
        <v>68</v>
      </c>
      <c r="G6" s="122" t="s">
        <v>67</v>
      </c>
      <c r="H6" s="119" t="s">
        <v>69</v>
      </c>
      <c r="I6" s="104" t="s">
        <v>70</v>
      </c>
    </row>
    <row r="7" spans="1:9" ht="11.25">
      <c r="A7" s="83"/>
      <c r="B7" s="83"/>
      <c r="C7" s="83"/>
      <c r="D7" s="83"/>
      <c r="E7" s="83"/>
      <c r="F7" s="83"/>
      <c r="G7" s="120"/>
      <c r="H7" s="120"/>
      <c r="I7" s="120"/>
    </row>
    <row r="8" spans="1:9" ht="12.75">
      <c r="A8" s="84" t="str">
        <f>'P&amp;L'!A8</f>
        <v>Sales</v>
      </c>
      <c r="B8" s="84">
        <f>'P&amp;L'!B8</f>
        <v>238.7</v>
      </c>
      <c r="C8" s="84">
        <v>246.7</v>
      </c>
      <c r="D8" s="84">
        <f>'P&amp;L'!D8</f>
        <v>230.6</v>
      </c>
      <c r="E8" s="84">
        <v>215.3</v>
      </c>
      <c r="F8" s="84">
        <f>'P&amp;L'!F8</f>
        <v>220.6</v>
      </c>
      <c r="G8" s="84">
        <v>229.60000000000002</v>
      </c>
      <c r="H8" s="84">
        <f>'P&amp;L'!H8</f>
        <v>237</v>
      </c>
      <c r="I8" s="84">
        <f>'P&amp;L'!I8</f>
        <v>246.3</v>
      </c>
    </row>
    <row r="9" spans="1:9" ht="12.75">
      <c r="A9" s="84" t="str">
        <f>'P&amp;L'!A27</f>
        <v>EBITDA</v>
      </c>
      <c r="B9" s="84">
        <f>'P&amp;L'!B27</f>
        <v>40.1</v>
      </c>
      <c r="C9" s="84">
        <v>31.4</v>
      </c>
      <c r="D9" s="84">
        <f>'P&amp;L'!D27</f>
        <v>29.3</v>
      </c>
      <c r="E9" s="84">
        <v>23.3</v>
      </c>
      <c r="F9" s="84">
        <f>'P&amp;L'!F27</f>
        <v>23.599999999999987</v>
      </c>
      <c r="G9" s="84">
        <v>35.1</v>
      </c>
      <c r="H9" s="84">
        <f>'P&amp;L'!H27</f>
        <v>36.9</v>
      </c>
      <c r="I9" s="84">
        <f>'P&amp;L'!I27</f>
        <v>50.50000000000002</v>
      </c>
    </row>
    <row r="10" spans="1:9" ht="12.75">
      <c r="A10" s="84" t="s">
        <v>85</v>
      </c>
      <c r="B10" s="87">
        <f>B9/B8</f>
        <v>0.1679932970255551</v>
      </c>
      <c r="C10" s="87">
        <v>0.127</v>
      </c>
      <c r="D10" s="87">
        <f>'P&amp;L'!D27/'P&amp;L'!D8</f>
        <v>0.12705984388551606</v>
      </c>
      <c r="E10" s="86">
        <f>E9/E8</f>
        <v>0.10822108685555039</v>
      </c>
      <c r="F10" s="87">
        <f>F9/F8</f>
        <v>0.10698096101541246</v>
      </c>
      <c r="G10" s="87">
        <v>0.153</v>
      </c>
      <c r="H10" s="87">
        <f>'P&amp;L'!H27/'P&amp;L'!H8</f>
        <v>0.15569620253164557</v>
      </c>
      <c r="I10" s="87">
        <f>I9/I8</f>
        <v>0.2050345107592368</v>
      </c>
    </row>
    <row r="11" spans="1:9" ht="12.75">
      <c r="A11" s="84" t="str">
        <f>'P&amp;L'!A16</f>
        <v>EBIT</v>
      </c>
      <c r="B11" s="84">
        <f>'P&amp;L'!B25</f>
        <v>8.299999999999997</v>
      </c>
      <c r="C11" s="84">
        <v>0.2</v>
      </c>
      <c r="D11" s="84">
        <f>'P&amp;L'!D16</f>
        <v>0.30000000000000426</v>
      </c>
      <c r="E11" s="84">
        <f>'P&amp;L'!E16</f>
        <v>-5.999999999999982</v>
      </c>
      <c r="F11" s="84">
        <f>'P&amp;L'!F25</f>
        <v>-5.600000000000012</v>
      </c>
      <c r="G11" s="84">
        <v>6</v>
      </c>
      <c r="H11" s="84">
        <f>'P&amp;L'!H16</f>
        <v>6.7000000000000135</v>
      </c>
      <c r="I11" s="84">
        <f>'P&amp;L'!I25</f>
        <v>20.00000000000002</v>
      </c>
    </row>
    <row r="12" spans="1:9" ht="12.75">
      <c r="A12" s="84" t="s">
        <v>86</v>
      </c>
      <c r="B12" s="86">
        <f>B11/B8</f>
        <v>0.03477167993297024</v>
      </c>
      <c r="C12" s="86">
        <v>0.001</v>
      </c>
      <c r="D12" s="86">
        <f>D11/D8</f>
        <v>0.0013009540329575206</v>
      </c>
      <c r="E12" s="86">
        <f>E11/E8</f>
        <v>-0.027868091035763966</v>
      </c>
      <c r="F12" s="86">
        <f>F11/F8</f>
        <v>-0.02538531278331828</v>
      </c>
      <c r="G12" s="86">
        <v>0.026</v>
      </c>
      <c r="H12" s="86">
        <f>H11/H8</f>
        <v>0.028270042194092883</v>
      </c>
      <c r="I12" s="86">
        <f>I11/I8</f>
        <v>0.08120178643930175</v>
      </c>
    </row>
    <row r="13" spans="1:9" ht="12.75">
      <c r="A13" s="84" t="s">
        <v>56</v>
      </c>
      <c r="B13" s="84">
        <f>'P&amp;L'!B17+'P&amp;L'!B18</f>
        <v>-2.1</v>
      </c>
      <c r="C13" s="84">
        <v>-3.2</v>
      </c>
      <c r="D13" s="84">
        <f>'P&amp;L'!D17+'P&amp;L'!D18</f>
        <v>-3.1</v>
      </c>
      <c r="E13" s="84">
        <f>'P&amp;L'!E17+'P&amp;L'!E18</f>
        <v>-3.8</v>
      </c>
      <c r="F13" s="84">
        <f>'P&amp;L'!F17+'P&amp;L'!F18</f>
        <v>-3.8</v>
      </c>
      <c r="G13" s="84">
        <v>-2.4</v>
      </c>
      <c r="H13" s="84">
        <f>'P&amp;L'!H17+'P&amp;L'!H18</f>
        <v>-2.5</v>
      </c>
      <c r="I13" s="84">
        <f>'P&amp;L'!I17+'P&amp;L'!I18</f>
        <v>-2.39</v>
      </c>
    </row>
    <row r="14" spans="1:9" ht="12.75">
      <c r="A14" s="84" t="str">
        <f>'P&amp;L'!A19</f>
        <v>Result before income taxes</v>
      </c>
      <c r="B14" s="85">
        <f>'P&amp;L'!B19</f>
        <v>6.1999999999999975</v>
      </c>
      <c r="C14" s="85">
        <v>-3.000000000000015</v>
      </c>
      <c r="D14" s="85">
        <f>'P&amp;L'!D19</f>
        <v>-2.799999999999996</v>
      </c>
      <c r="E14" s="85">
        <f>'P&amp;L'!E19</f>
        <v>-9.799999999999983</v>
      </c>
      <c r="F14" s="116">
        <f>'P&amp;L'!F19</f>
        <v>-9.400000000000013</v>
      </c>
      <c r="G14" s="116">
        <v>3.6000000000000107</v>
      </c>
      <c r="H14" s="116">
        <f>'P&amp;L'!H19</f>
        <v>4.2000000000000135</v>
      </c>
      <c r="I14" s="116">
        <f>'P&amp;L'!I19</f>
        <v>17.61000000000002</v>
      </c>
    </row>
    <row r="15" spans="1:9" ht="12.75">
      <c r="A15" s="88" t="s">
        <v>106</v>
      </c>
      <c r="B15" s="84">
        <f>'P&amp;L'!B21</f>
        <v>1.8999999999999977</v>
      </c>
      <c r="C15" s="84">
        <v>-7</v>
      </c>
      <c r="D15" s="84">
        <f>'P&amp;L'!D21</f>
        <v>-6.199999999999996</v>
      </c>
      <c r="E15" s="84">
        <f>'P&amp;L'!E21</f>
        <v>-8.799999999999983</v>
      </c>
      <c r="F15" s="84">
        <f>'P&amp;L'!F21</f>
        <v>-11.500000000000012</v>
      </c>
      <c r="G15" s="84">
        <v>0.9</v>
      </c>
      <c r="H15" s="84">
        <f>'P&amp;L'!H21</f>
        <v>3.9000000000000137</v>
      </c>
      <c r="I15" s="84">
        <f>'P&amp;L'!I21</f>
        <v>15.46000000000002</v>
      </c>
    </row>
    <row r="16" spans="1:9" ht="13.5" customHeight="1">
      <c r="A16" s="99" t="s">
        <v>145</v>
      </c>
      <c r="B16" s="89">
        <v>0.13</v>
      </c>
      <c r="C16" s="115">
        <v>-0.2</v>
      </c>
      <c r="D16" s="115">
        <v>-0.15</v>
      </c>
      <c r="E16" s="115">
        <v>-0.25</v>
      </c>
      <c r="F16" s="115">
        <v>-0.3433333333333334</v>
      </c>
      <c r="G16" s="115">
        <v>0.07000000000000034</v>
      </c>
      <c r="H16" s="115">
        <v>0.16</v>
      </c>
      <c r="I16" s="115">
        <v>0.51</v>
      </c>
    </row>
    <row r="17" spans="1:9" s="74" customFormat="1" ht="13.5" customHeight="1">
      <c r="A17" s="84"/>
      <c r="B17" s="89"/>
      <c r="C17" s="89"/>
      <c r="D17" s="89"/>
      <c r="E17" s="89"/>
      <c r="F17" s="89"/>
      <c r="G17" s="89"/>
      <c r="H17" s="89"/>
      <c r="I17" s="89"/>
    </row>
    <row r="18" spans="1:9" ht="12.75">
      <c r="A18" s="84" t="s">
        <v>87</v>
      </c>
      <c r="B18" s="84">
        <v>4.3</v>
      </c>
      <c r="C18" s="84">
        <v>9.1</v>
      </c>
      <c r="D18" s="84">
        <v>27.2</v>
      </c>
      <c r="E18" s="84">
        <v>34.4</v>
      </c>
      <c r="F18" s="84">
        <v>20.4</v>
      </c>
      <c r="G18" s="84">
        <v>22.4</v>
      </c>
      <c r="H18" s="84">
        <v>22.1</v>
      </c>
      <c r="I18" s="84">
        <v>23.9</v>
      </c>
    </row>
    <row r="19" spans="1:10" ht="14.25">
      <c r="A19" s="88" t="s">
        <v>99</v>
      </c>
      <c r="B19" s="84">
        <f>'Cash Flow'!C24+'Cash Flow'!C28</f>
        <v>39.6</v>
      </c>
      <c r="C19" s="84">
        <v>7.1</v>
      </c>
      <c r="D19" s="84">
        <v>1.2</v>
      </c>
      <c r="E19" s="84">
        <v>-10.5</v>
      </c>
      <c r="F19" s="84">
        <f>'Cash Flow'!G24+'Cash Flow'!G28</f>
        <v>-6.700000000000003</v>
      </c>
      <c r="G19" s="84">
        <v>0.1</v>
      </c>
      <c r="H19" s="84">
        <v>15.7</v>
      </c>
      <c r="I19" s="84">
        <v>10</v>
      </c>
      <c r="J19" s="105"/>
    </row>
    <row r="20" spans="1:9" ht="11.25">
      <c r="A20" s="83"/>
      <c r="B20" s="83"/>
      <c r="C20" s="83"/>
      <c r="D20" s="83"/>
      <c r="E20" s="83"/>
      <c r="F20" s="83"/>
      <c r="G20" s="83"/>
      <c r="H20" s="83"/>
      <c r="I20" s="83"/>
    </row>
    <row r="21" spans="1:9" ht="12.75">
      <c r="A21" s="84" t="str">
        <f>+'Balance Sheet'!A31</f>
        <v>Equity </v>
      </c>
      <c r="B21" s="84">
        <f>'Balance Sheet'!B31</f>
        <v>197.49999999999991</v>
      </c>
      <c r="C21" s="84">
        <v>500.8999999999999</v>
      </c>
      <c r="D21" s="84">
        <f>'Balance Sheet'!D31</f>
        <v>501.7</v>
      </c>
      <c r="E21" s="84">
        <v>497.3</v>
      </c>
      <c r="F21" s="84">
        <f>'Balance Sheet'!F31</f>
        <v>418.2199999999999</v>
      </c>
      <c r="G21" s="84">
        <v>323.6</v>
      </c>
      <c r="H21" s="84">
        <f>'Balance Sheet'!H31</f>
        <v>296.9999999999999</v>
      </c>
      <c r="I21" s="84">
        <f>'Balance Sheet'!I31</f>
        <v>425.2999999999999</v>
      </c>
    </row>
    <row r="22" spans="1:9" ht="12.75">
      <c r="A22" s="84" t="str">
        <f>+'Balance Sheet'!A37</f>
        <v>Financial liabilities</v>
      </c>
      <c r="B22" s="84">
        <f>'Balance Sheet'!B42+'Balance Sheet'!B37</f>
        <v>181.5</v>
      </c>
      <c r="C22" s="84">
        <v>39</v>
      </c>
      <c r="D22" s="84">
        <f>'Balance Sheet'!D37</f>
        <v>36.9</v>
      </c>
      <c r="E22" s="84">
        <f>'Balance Sheet'!E37</f>
        <v>38.6</v>
      </c>
      <c r="F22" s="84">
        <f>'Balance Sheet'!F37</f>
        <v>39.2</v>
      </c>
      <c r="G22" s="84">
        <v>40.4</v>
      </c>
      <c r="H22" s="84">
        <f>'Balance Sheet'!H37</f>
        <v>40</v>
      </c>
      <c r="I22" s="84">
        <f>'Balance Sheet'!I37</f>
        <v>40.4</v>
      </c>
    </row>
    <row r="23" spans="1:9" ht="12.75">
      <c r="A23" s="84" t="str">
        <f>+'Balance Sheet'!A33</f>
        <v>Provisions for pensions</v>
      </c>
      <c r="B23" s="84">
        <f>'Balance Sheet'!B33</f>
        <v>428.5</v>
      </c>
      <c r="C23" s="84">
        <v>292.1</v>
      </c>
      <c r="D23" s="84">
        <v>293.9</v>
      </c>
      <c r="E23" s="84">
        <f>'Balance Sheet'!E33</f>
        <v>299.4</v>
      </c>
      <c r="F23" s="84">
        <f>'Balance Sheet'!F33</f>
        <v>379</v>
      </c>
      <c r="G23" s="84">
        <v>472.7</v>
      </c>
      <c r="H23" s="84">
        <v>495.6</v>
      </c>
      <c r="I23" s="84">
        <f>'Balance Sheet'!I33</f>
        <v>395.1</v>
      </c>
    </row>
    <row r="24" spans="1:9" ht="14.25">
      <c r="A24" s="84" t="s">
        <v>104</v>
      </c>
      <c r="B24" s="84">
        <f>'Balance Sheet'!B20-'Balance Sheet'!B42-'Balance Sheet'!B37</f>
        <v>16.09999999999998</v>
      </c>
      <c r="C24" s="84">
        <v>166.1</v>
      </c>
      <c r="D24" s="84">
        <v>166.2</v>
      </c>
      <c r="E24" s="84">
        <v>155.9</v>
      </c>
      <c r="F24" s="84">
        <f>'Balance Sheet'!F42+'Balance Sheet'!F20+'Balance Sheet'!F19-'Balance Sheet'!F37</f>
        <v>149.2</v>
      </c>
      <c r="G24" s="84">
        <v>150.9</v>
      </c>
      <c r="H24" s="84">
        <v>165</v>
      </c>
      <c r="I24" s="84">
        <v>175</v>
      </c>
    </row>
    <row r="25" spans="1:9" ht="12.75">
      <c r="A25" s="84" t="str">
        <f>+'Balance Sheet'!A23</f>
        <v>Total assets</v>
      </c>
      <c r="B25" s="84">
        <f>'Balance Sheet'!B23</f>
        <v>1103.5</v>
      </c>
      <c r="C25" s="84">
        <v>1071.9</v>
      </c>
      <c r="D25" s="84">
        <v>1037.8</v>
      </c>
      <c r="E25" s="84">
        <f>'Balance Sheet'!E23</f>
        <v>1040.8000000000002</v>
      </c>
      <c r="F25" s="84">
        <f>'Balance Sheet'!F23</f>
        <v>1030.7</v>
      </c>
      <c r="G25" s="84">
        <v>1037</v>
      </c>
      <c r="H25" s="84">
        <v>1031.5</v>
      </c>
      <c r="I25" s="84">
        <f>'Balance Sheet'!I23</f>
        <v>1056.8</v>
      </c>
    </row>
    <row r="26" spans="1:9" s="74" customFormat="1" ht="12.75">
      <c r="A26" s="84"/>
      <c r="B26" s="84"/>
      <c r="C26" s="84"/>
      <c r="D26" s="84"/>
      <c r="E26" s="84"/>
      <c r="F26" s="84"/>
      <c r="G26" s="84"/>
      <c r="H26" s="84"/>
      <c r="I26" s="84"/>
    </row>
    <row r="27" spans="1:9" ht="12.75">
      <c r="A27" s="84" t="s">
        <v>55</v>
      </c>
      <c r="B27" s="90">
        <v>4101</v>
      </c>
      <c r="C27" s="90">
        <v>4043</v>
      </c>
      <c r="D27" s="90">
        <v>3978</v>
      </c>
      <c r="E27" s="90">
        <v>3894</v>
      </c>
      <c r="F27" s="90">
        <v>3882</v>
      </c>
      <c r="G27" s="90">
        <v>3817</v>
      </c>
      <c r="H27" s="90">
        <v>3789</v>
      </c>
      <c r="I27" s="90">
        <v>3757</v>
      </c>
    </row>
    <row r="28" ht="11.25">
      <c r="I28" s="74"/>
    </row>
    <row r="30" spans="1:6" ht="11.25" customHeight="1">
      <c r="A30" s="71" t="s">
        <v>111</v>
      </c>
      <c r="B30" s="72"/>
      <c r="C30" s="72"/>
      <c r="D30" s="72"/>
      <c r="E30" s="72"/>
      <c r="F30" s="73"/>
    </row>
    <row r="31" spans="1:6" ht="13.5" customHeight="1">
      <c r="A31" s="72" t="s">
        <v>112</v>
      </c>
      <c r="F31" s="74"/>
    </row>
    <row r="32" ht="11.25">
      <c r="F32" s="74"/>
    </row>
  </sheetData>
  <sheetProtection/>
  <mergeCells count="2">
    <mergeCell ref="B5:E5"/>
    <mergeCell ref="F5:I5"/>
  </mergeCells>
  <printOptions/>
  <pageMargins left="0.787401575" right="0.787401575" top="0.23" bottom="0.984251969" header="0.58" footer="0.492125984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zoomScaleSheetLayoutView="100" zoomScalePageLayoutView="0" workbookViewId="0" topLeftCell="A1">
      <selection activeCell="E22" sqref="E22"/>
    </sheetView>
  </sheetViews>
  <sheetFormatPr defaultColWidth="12" defaultRowHeight="11.25"/>
  <cols>
    <col min="1" max="1" width="65.66015625" style="75" bestFit="1" customWidth="1"/>
    <col min="2" max="2" width="11.66015625" style="75" bestFit="1" customWidth="1"/>
    <col min="3" max="5" width="11.66015625" style="75" customWidth="1"/>
    <col min="6" max="6" width="11.66015625" style="75" bestFit="1" customWidth="1"/>
    <col min="7" max="16384" width="12" style="75" customWidth="1"/>
  </cols>
  <sheetData>
    <row r="1" ht="11.25"/>
    <row r="2" ht="53.25" customHeight="1"/>
    <row r="3" spans="1:6" ht="52.5" customHeight="1">
      <c r="A3" s="76" t="s">
        <v>125</v>
      </c>
      <c r="B3" s="77"/>
      <c r="C3" s="77"/>
      <c r="D3" s="77"/>
      <c r="E3" s="77"/>
      <c r="F3" s="77"/>
    </row>
    <row r="4" spans="1:6" ht="15.75">
      <c r="A4" s="77"/>
      <c r="B4" s="77"/>
      <c r="C4" s="77"/>
      <c r="D4" s="77"/>
      <c r="E4" s="77"/>
      <c r="F4" s="77"/>
    </row>
    <row r="5" spans="1:9" ht="12.75">
      <c r="A5" s="94"/>
      <c r="B5" s="136">
        <v>2015</v>
      </c>
      <c r="C5" s="137"/>
      <c r="D5" s="137"/>
      <c r="E5" s="138"/>
      <c r="F5" s="139">
        <v>2016</v>
      </c>
      <c r="G5" s="139"/>
      <c r="H5" s="139"/>
      <c r="I5" s="139"/>
    </row>
    <row r="6" spans="1:9" ht="12.75">
      <c r="A6" s="94"/>
      <c r="B6" s="104" t="s">
        <v>68</v>
      </c>
      <c r="C6" s="104" t="s">
        <v>67</v>
      </c>
      <c r="D6" s="104" t="s">
        <v>69</v>
      </c>
      <c r="E6" s="104" t="s">
        <v>70</v>
      </c>
      <c r="F6" s="104" t="s">
        <v>68</v>
      </c>
      <c r="G6" s="104" t="s">
        <v>67</v>
      </c>
      <c r="H6" s="104" t="s">
        <v>69</v>
      </c>
      <c r="I6" s="104" t="s">
        <v>70</v>
      </c>
    </row>
    <row r="7" spans="1:9" ht="12.75">
      <c r="A7" s="91"/>
      <c r="B7" s="92"/>
      <c r="C7" s="92"/>
      <c r="D7" s="92"/>
      <c r="E7" s="123"/>
      <c r="F7" s="92"/>
      <c r="G7" s="121"/>
      <c r="H7" s="121"/>
      <c r="I7" s="124"/>
    </row>
    <row r="8" spans="1:9" ht="12.75">
      <c r="A8" s="91" t="s">
        <v>37</v>
      </c>
      <c r="B8" s="91">
        <v>238.7</v>
      </c>
      <c r="C8" s="91">
        <v>246.7</v>
      </c>
      <c r="D8" s="91">
        <v>230.6</v>
      </c>
      <c r="E8" s="91">
        <v>215.3</v>
      </c>
      <c r="F8" s="91">
        <v>220.6</v>
      </c>
      <c r="G8" s="91">
        <v>229.60000000000002</v>
      </c>
      <c r="H8" s="91">
        <v>237</v>
      </c>
      <c r="I8" s="91">
        <v>246.3</v>
      </c>
    </row>
    <row r="9" spans="1:9" ht="12.75">
      <c r="A9" s="91" t="s">
        <v>109</v>
      </c>
      <c r="B9" s="91">
        <v>-199.1</v>
      </c>
      <c r="C9" s="91">
        <v>-200</v>
      </c>
      <c r="D9" s="91">
        <v>-185.6</v>
      </c>
      <c r="E9" s="91">
        <v>-183.6</v>
      </c>
      <c r="F9" s="91">
        <v>-186.9</v>
      </c>
      <c r="G9" s="91">
        <v>-190.3</v>
      </c>
      <c r="H9" s="91">
        <v>-191.7</v>
      </c>
      <c r="I9" s="91">
        <v>-192.6</v>
      </c>
    </row>
    <row r="10" spans="1:9" ht="12.75">
      <c r="A10" s="95" t="s">
        <v>110</v>
      </c>
      <c r="B10" s="95">
        <f aca="true" t="shared" si="0" ref="B10:I10">SUM(B8:B9)</f>
        <v>39.599999999999994</v>
      </c>
      <c r="C10" s="95">
        <f t="shared" si="0"/>
        <v>46.69999999999999</v>
      </c>
      <c r="D10" s="95">
        <f t="shared" si="0"/>
        <v>45</v>
      </c>
      <c r="E10" s="95">
        <f t="shared" si="0"/>
        <v>31.700000000000017</v>
      </c>
      <c r="F10" s="95">
        <f t="shared" si="0"/>
        <v>33.69999999999999</v>
      </c>
      <c r="G10" s="95">
        <f t="shared" si="0"/>
        <v>39.30000000000001</v>
      </c>
      <c r="H10" s="95">
        <f t="shared" si="0"/>
        <v>45.30000000000001</v>
      </c>
      <c r="I10" s="95">
        <f t="shared" si="0"/>
        <v>53.70000000000002</v>
      </c>
    </row>
    <row r="11" spans="1:9" ht="12.75">
      <c r="A11" s="91" t="s">
        <v>38</v>
      </c>
      <c r="B11" s="91">
        <v>-8.5</v>
      </c>
      <c r="C11" s="91">
        <v>-9.1</v>
      </c>
      <c r="D11" s="91">
        <v>-8.4</v>
      </c>
      <c r="E11" s="91">
        <v>-8.9</v>
      </c>
      <c r="F11" s="91">
        <v>-8</v>
      </c>
      <c r="G11" s="91">
        <v>-8.6</v>
      </c>
      <c r="H11" s="91">
        <v>-8.3</v>
      </c>
      <c r="I11" s="91">
        <v>-8.4</v>
      </c>
    </row>
    <row r="12" spans="1:9" ht="12.75">
      <c r="A12" s="91" t="s">
        <v>39</v>
      </c>
      <c r="B12" s="91">
        <v>-16.2</v>
      </c>
      <c r="C12" s="91">
        <v>-16.3</v>
      </c>
      <c r="D12" s="91">
        <v>-16</v>
      </c>
      <c r="E12" s="91">
        <v>-15.9</v>
      </c>
      <c r="F12" s="91">
        <v>-16.2</v>
      </c>
      <c r="G12" s="91">
        <v>-16.4</v>
      </c>
      <c r="H12" s="91">
        <v>-17.3</v>
      </c>
      <c r="I12" s="91">
        <v>-16.4</v>
      </c>
    </row>
    <row r="13" spans="1:9" ht="12.75">
      <c r="A13" s="91" t="s">
        <v>108</v>
      </c>
      <c r="B13" s="91">
        <v>-4.2</v>
      </c>
      <c r="C13" s="91">
        <v>-5.3</v>
      </c>
      <c r="D13" s="91">
        <v>-4.7</v>
      </c>
      <c r="E13" s="91">
        <v>-4.3</v>
      </c>
      <c r="F13" s="91">
        <v>-5.5</v>
      </c>
      <c r="G13" s="91">
        <v>-5.5</v>
      </c>
      <c r="H13" s="91">
        <v>-5.1</v>
      </c>
      <c r="I13" s="91">
        <v>-4.5</v>
      </c>
    </row>
    <row r="14" spans="1:9" ht="12.75">
      <c r="A14" s="91" t="s">
        <v>59</v>
      </c>
      <c r="B14" s="91">
        <v>56.1</v>
      </c>
      <c r="C14" s="91">
        <v>8.8</v>
      </c>
      <c r="D14" s="91">
        <v>13.8</v>
      </c>
      <c r="E14" s="91">
        <v>10.2</v>
      </c>
      <c r="F14" s="91">
        <v>16.5</v>
      </c>
      <c r="G14" s="91">
        <v>11.9</v>
      </c>
      <c r="H14" s="91">
        <v>6.4</v>
      </c>
      <c r="I14" s="91">
        <v>17.7</v>
      </c>
    </row>
    <row r="15" spans="1:9" ht="12.75">
      <c r="A15" s="91" t="s">
        <v>79</v>
      </c>
      <c r="B15" s="91">
        <v>-58.5</v>
      </c>
      <c r="C15" s="91">
        <v>-24.6</v>
      </c>
      <c r="D15" s="91">
        <v>-29.4</v>
      </c>
      <c r="E15" s="91">
        <v>-18.8</v>
      </c>
      <c r="F15" s="91">
        <v>-26.1</v>
      </c>
      <c r="G15" s="91">
        <v>-14.7</v>
      </c>
      <c r="H15" s="91">
        <v>-14.3</v>
      </c>
      <c r="I15" s="91">
        <v>-22.1</v>
      </c>
    </row>
    <row r="16" spans="1:9" ht="12.75">
      <c r="A16" s="95" t="s">
        <v>4</v>
      </c>
      <c r="B16" s="95">
        <f aca="true" t="shared" si="1" ref="B16:I16">SUM(B10:B15)</f>
        <v>8.299999999999997</v>
      </c>
      <c r="C16" s="95">
        <f t="shared" si="1"/>
        <v>0.19999999999998508</v>
      </c>
      <c r="D16" s="95">
        <f t="shared" si="1"/>
        <v>0.30000000000000426</v>
      </c>
      <c r="E16" s="95">
        <f t="shared" si="1"/>
        <v>-5.999999999999982</v>
      </c>
      <c r="F16" s="95">
        <f t="shared" si="1"/>
        <v>-5.600000000000012</v>
      </c>
      <c r="G16" s="95">
        <f t="shared" si="1"/>
        <v>6.000000000000011</v>
      </c>
      <c r="H16" s="95">
        <f t="shared" si="1"/>
        <v>6.7000000000000135</v>
      </c>
      <c r="I16" s="95">
        <f t="shared" si="1"/>
        <v>20.00000000000002</v>
      </c>
    </row>
    <row r="17" spans="1:9" ht="12.75">
      <c r="A17" s="91" t="s">
        <v>40</v>
      </c>
      <c r="B17" s="91">
        <v>-0.6</v>
      </c>
      <c r="C17" s="91">
        <v>-0.7</v>
      </c>
      <c r="D17" s="91">
        <v>-0.4</v>
      </c>
      <c r="E17" s="91">
        <v>-0.3</v>
      </c>
      <c r="F17" s="91">
        <v>-1.5</v>
      </c>
      <c r="G17" s="91">
        <v>0</v>
      </c>
      <c r="H17" s="91">
        <v>-0.2</v>
      </c>
      <c r="I17" s="91">
        <v>-0.14</v>
      </c>
    </row>
    <row r="18" spans="1:9" ht="12.75">
      <c r="A18" s="91" t="s">
        <v>141</v>
      </c>
      <c r="B18" s="91">
        <v>-1.5</v>
      </c>
      <c r="C18" s="91">
        <v>-2.5</v>
      </c>
      <c r="D18" s="91">
        <v>-2.7</v>
      </c>
      <c r="E18" s="91">
        <v>-3.5</v>
      </c>
      <c r="F18" s="91">
        <v>-2.3</v>
      </c>
      <c r="G18" s="91">
        <v>-2.4</v>
      </c>
      <c r="H18" s="91">
        <v>-2.3</v>
      </c>
      <c r="I18" s="91">
        <v>-2.25</v>
      </c>
    </row>
    <row r="19" spans="1:9" ht="12.75">
      <c r="A19" s="95" t="s">
        <v>142</v>
      </c>
      <c r="B19" s="95">
        <f aca="true" t="shared" si="2" ref="B19:I19">SUM(B16:B18)</f>
        <v>6.1999999999999975</v>
      </c>
      <c r="C19" s="95">
        <f t="shared" si="2"/>
        <v>-3.000000000000015</v>
      </c>
      <c r="D19" s="95">
        <f t="shared" si="2"/>
        <v>-2.799999999999996</v>
      </c>
      <c r="E19" s="95">
        <f t="shared" si="2"/>
        <v>-9.799999999999983</v>
      </c>
      <c r="F19" s="95">
        <f t="shared" si="2"/>
        <v>-9.400000000000013</v>
      </c>
      <c r="G19" s="95">
        <f t="shared" si="2"/>
        <v>3.6000000000000107</v>
      </c>
      <c r="H19" s="95">
        <f t="shared" si="2"/>
        <v>4.2000000000000135</v>
      </c>
      <c r="I19" s="95">
        <f t="shared" si="2"/>
        <v>17.61000000000002</v>
      </c>
    </row>
    <row r="20" spans="1:9" ht="12.75">
      <c r="A20" s="91" t="s">
        <v>60</v>
      </c>
      <c r="B20" s="91">
        <v>-4.3</v>
      </c>
      <c r="C20" s="91">
        <v>-4</v>
      </c>
      <c r="D20" s="91">
        <v>-3.4</v>
      </c>
      <c r="E20" s="91">
        <v>1</v>
      </c>
      <c r="F20" s="91">
        <v>-2.1</v>
      </c>
      <c r="G20" s="91">
        <v>-2.7</v>
      </c>
      <c r="H20" s="91">
        <v>-0.3</v>
      </c>
      <c r="I20" s="91">
        <v>-2.05</v>
      </c>
    </row>
    <row r="21" spans="1:9" ht="12.75">
      <c r="A21" s="95" t="s">
        <v>143</v>
      </c>
      <c r="B21" s="95">
        <f aca="true" t="shared" si="3" ref="B21:H21">SUM(B19:B20)</f>
        <v>1.8999999999999977</v>
      </c>
      <c r="C21" s="95">
        <f t="shared" si="3"/>
        <v>-7.000000000000015</v>
      </c>
      <c r="D21" s="95">
        <f t="shared" si="3"/>
        <v>-6.199999999999996</v>
      </c>
      <c r="E21" s="95">
        <f t="shared" si="3"/>
        <v>-8.799999999999983</v>
      </c>
      <c r="F21" s="95">
        <f t="shared" si="3"/>
        <v>-11.500000000000012</v>
      </c>
      <c r="G21" s="95">
        <f t="shared" si="3"/>
        <v>0.9000000000000106</v>
      </c>
      <c r="H21" s="95">
        <f t="shared" si="3"/>
        <v>3.9000000000000137</v>
      </c>
      <c r="I21" s="95">
        <f>SUM(I19:I20)-0.1</f>
        <v>15.46000000000002</v>
      </c>
    </row>
    <row r="22" spans="1:9" ht="12.75">
      <c r="A22" s="91" t="s">
        <v>77</v>
      </c>
      <c r="B22" s="91">
        <v>-1.3</v>
      </c>
      <c r="C22" s="91">
        <v>-1.8</v>
      </c>
      <c r="D22" s="91">
        <v>-1.8</v>
      </c>
      <c r="E22" s="91">
        <v>-1.2</v>
      </c>
      <c r="F22" s="91">
        <v>-1.3</v>
      </c>
      <c r="G22" s="91">
        <v>-1.2</v>
      </c>
      <c r="H22" s="91">
        <v>-0.9</v>
      </c>
      <c r="I22" s="91">
        <v>0.1</v>
      </c>
    </row>
    <row r="23" spans="1:9" ht="12.75">
      <c r="A23" s="95" t="s">
        <v>144</v>
      </c>
      <c r="B23" s="95">
        <f>+B21-B22</f>
        <v>3.1999999999999975</v>
      </c>
      <c r="C23" s="95">
        <v>-5.200000000000015</v>
      </c>
      <c r="D23" s="95">
        <v>-4.4</v>
      </c>
      <c r="E23" s="95">
        <v>-7.6</v>
      </c>
      <c r="F23" s="95">
        <f>+F21-F22</f>
        <v>-10.200000000000012</v>
      </c>
      <c r="G23" s="95">
        <f>+G21-G22</f>
        <v>2.1000000000000103</v>
      </c>
      <c r="H23" s="95">
        <f>+H21-H22</f>
        <v>4.800000000000014</v>
      </c>
      <c r="I23" s="95">
        <f>+I21-I22</f>
        <v>15.36000000000002</v>
      </c>
    </row>
    <row r="24" spans="1:9" ht="12.75">
      <c r="A24" s="93"/>
      <c r="B24" s="93"/>
      <c r="C24" s="93"/>
      <c r="D24" s="93"/>
      <c r="E24" s="93"/>
      <c r="F24" s="93"/>
      <c r="G24" s="93"/>
      <c r="H24" s="93"/>
      <c r="I24" s="93"/>
    </row>
    <row r="25" spans="1:9" ht="12.75">
      <c r="A25" s="95" t="s">
        <v>4</v>
      </c>
      <c r="B25" s="95">
        <f>+B16</f>
        <v>8.299999999999997</v>
      </c>
      <c r="C25" s="95">
        <f>C16</f>
        <v>0.19999999999998508</v>
      </c>
      <c r="D25" s="95">
        <v>0.3</v>
      </c>
      <c r="E25" s="95">
        <v>-6</v>
      </c>
      <c r="F25" s="95">
        <f>+F16</f>
        <v>-5.600000000000012</v>
      </c>
      <c r="G25" s="95">
        <f>G16</f>
        <v>6.000000000000011</v>
      </c>
      <c r="H25" s="95">
        <v>6.7</v>
      </c>
      <c r="I25" s="95">
        <f>I16</f>
        <v>20.00000000000002</v>
      </c>
    </row>
    <row r="26" spans="1:9" ht="12.75">
      <c r="A26" s="91" t="s">
        <v>107</v>
      </c>
      <c r="B26" s="91">
        <f>-32.2+0.4</f>
        <v>-31.800000000000004</v>
      </c>
      <c r="C26" s="91">
        <v>-31.2</v>
      </c>
      <c r="D26" s="91">
        <v>-29</v>
      </c>
      <c r="E26" s="91">
        <v>29.3</v>
      </c>
      <c r="F26" s="91">
        <v>-29.2</v>
      </c>
      <c r="G26" s="91">
        <v>-29.1</v>
      </c>
      <c r="H26" s="91">
        <v>30.2</v>
      </c>
      <c r="I26" s="91">
        <v>30.5</v>
      </c>
    </row>
    <row r="27" spans="1:9" ht="12.75">
      <c r="A27" s="95" t="s">
        <v>11</v>
      </c>
      <c r="B27" s="95">
        <f>B25-B26</f>
        <v>40.1</v>
      </c>
      <c r="C27" s="95">
        <f>C25-C26</f>
        <v>31.399999999999984</v>
      </c>
      <c r="D27" s="95">
        <f>D25-D26</f>
        <v>29.3</v>
      </c>
      <c r="E27" s="95">
        <f>E25+E26</f>
        <v>23.3</v>
      </c>
      <c r="F27" s="95">
        <f>F25-F26</f>
        <v>23.599999999999987</v>
      </c>
      <c r="G27" s="95">
        <v>35.1</v>
      </c>
      <c r="H27" s="95">
        <f>SUM(H25:H26)</f>
        <v>36.9</v>
      </c>
      <c r="I27" s="95">
        <f>I25+I26</f>
        <v>50.50000000000002</v>
      </c>
    </row>
  </sheetData>
  <sheetProtection/>
  <mergeCells count="2">
    <mergeCell ref="B5:E5"/>
    <mergeCell ref="F5:I5"/>
  </mergeCells>
  <printOptions/>
  <pageMargins left="0.5511811023622047" right="0.5511811023622047" top="0.15748031496062992" bottom="0.984251968503937" header="0.9055118110236221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8"/>
  <sheetViews>
    <sheetView workbookViewId="0" topLeftCell="A22">
      <selection activeCell="C46" sqref="C46"/>
    </sheetView>
  </sheetViews>
  <sheetFormatPr defaultColWidth="12" defaultRowHeight="11.25"/>
  <cols>
    <col min="1" max="1" width="58.66015625" style="51" bestFit="1" customWidth="1"/>
    <col min="2" max="6" width="11.66015625" style="51" customWidth="1"/>
    <col min="7" max="7" width="12" style="51" customWidth="1"/>
    <col min="8" max="16384" width="12" style="51" customWidth="1"/>
  </cols>
  <sheetData>
    <row r="1" ht="12.75"/>
    <row r="2" ht="54.75" customHeight="1"/>
    <row r="3" spans="1:5" ht="50.25" customHeight="1">
      <c r="A3" s="67" t="s">
        <v>126</v>
      </c>
      <c r="B3" s="1"/>
      <c r="C3" s="1"/>
      <c r="D3" s="1"/>
      <c r="E3" s="1"/>
    </row>
    <row r="4" ht="12.75">
      <c r="F4" s="52"/>
    </row>
    <row r="5" spans="1:9" ht="12.75">
      <c r="A5" s="94"/>
      <c r="B5" s="136">
        <v>2015</v>
      </c>
      <c r="C5" s="137"/>
      <c r="D5" s="137"/>
      <c r="E5" s="138"/>
      <c r="F5" s="139">
        <v>2016</v>
      </c>
      <c r="G5" s="139"/>
      <c r="H5" s="139"/>
      <c r="I5" s="139"/>
    </row>
    <row r="6" spans="1:9" ht="12.75">
      <c r="A6" s="94"/>
      <c r="B6" s="114">
        <v>42094</v>
      </c>
      <c r="C6" s="114">
        <v>42185</v>
      </c>
      <c r="D6" s="114">
        <v>42643</v>
      </c>
      <c r="E6" s="114" t="s">
        <v>128</v>
      </c>
      <c r="F6" s="114">
        <v>42094</v>
      </c>
      <c r="G6" s="114">
        <v>42551</v>
      </c>
      <c r="H6" s="114">
        <v>42643</v>
      </c>
      <c r="I6" s="114" t="s">
        <v>128</v>
      </c>
    </row>
    <row r="7" spans="1:9" ht="12.75">
      <c r="A7" s="96"/>
      <c r="B7" s="97"/>
      <c r="C7" s="97"/>
      <c r="D7" s="97"/>
      <c r="E7" s="97"/>
      <c r="F7" s="97"/>
      <c r="G7" s="98"/>
      <c r="H7" s="98"/>
      <c r="I7" s="98"/>
    </row>
    <row r="8" spans="1:9" ht="12.75">
      <c r="A8" s="98" t="s">
        <v>113</v>
      </c>
      <c r="B8" s="98">
        <v>573.6</v>
      </c>
      <c r="C8" s="98">
        <v>544.2</v>
      </c>
      <c r="D8" s="98">
        <v>523.4</v>
      </c>
      <c r="E8" s="98">
        <v>542.9</v>
      </c>
      <c r="F8" s="98">
        <v>536.7</v>
      </c>
      <c r="G8" s="98">
        <v>536.6</v>
      </c>
      <c r="H8" s="98">
        <v>524</v>
      </c>
      <c r="I8" s="98">
        <v>519.8</v>
      </c>
    </row>
    <row r="9" spans="1:9" ht="12.75">
      <c r="A9" s="98" t="s">
        <v>76</v>
      </c>
      <c r="B9" s="98">
        <v>30</v>
      </c>
      <c r="C9" s="98">
        <v>31.5</v>
      </c>
      <c r="D9" s="98">
        <v>30.2</v>
      </c>
      <c r="E9" s="98">
        <v>29.7</v>
      </c>
      <c r="F9" s="98">
        <v>28.9</v>
      </c>
      <c r="G9" s="98">
        <v>28.3</v>
      </c>
      <c r="H9" s="98">
        <v>27.3</v>
      </c>
      <c r="I9" s="98">
        <v>26.4</v>
      </c>
    </row>
    <row r="10" spans="1:9" ht="13.5" customHeight="1">
      <c r="A10" s="99" t="s">
        <v>95</v>
      </c>
      <c r="B10" s="98">
        <v>0.2</v>
      </c>
      <c r="C10" s="98">
        <v>0.2</v>
      </c>
      <c r="D10" s="98">
        <v>0.1</v>
      </c>
      <c r="E10" s="98">
        <v>0.1</v>
      </c>
      <c r="F10" s="98">
        <v>0.1</v>
      </c>
      <c r="G10" s="98">
        <v>0.1</v>
      </c>
      <c r="H10" s="98">
        <v>0</v>
      </c>
      <c r="I10" s="98">
        <v>0</v>
      </c>
    </row>
    <row r="11" spans="1:9" ht="12.75">
      <c r="A11" s="98" t="s">
        <v>135</v>
      </c>
      <c r="B11" s="97" t="s">
        <v>94</v>
      </c>
      <c r="C11" s="97">
        <v>0.4</v>
      </c>
      <c r="D11" s="97">
        <v>0.8</v>
      </c>
      <c r="E11" s="97">
        <v>0.2</v>
      </c>
      <c r="F11" s="97">
        <v>2.3</v>
      </c>
      <c r="G11" s="98">
        <v>1</v>
      </c>
      <c r="H11" s="98">
        <v>0.3</v>
      </c>
      <c r="I11" s="98">
        <v>1.9</v>
      </c>
    </row>
    <row r="12" spans="1:9" ht="12.75">
      <c r="A12" s="98" t="s">
        <v>80</v>
      </c>
      <c r="B12" s="98">
        <v>7.8</v>
      </c>
      <c r="C12" s="98">
        <v>7.1</v>
      </c>
      <c r="D12" s="98">
        <v>6</v>
      </c>
      <c r="E12" s="98">
        <v>6.2</v>
      </c>
      <c r="F12" s="98">
        <v>5.6</v>
      </c>
      <c r="G12" s="98">
        <v>5.8</v>
      </c>
      <c r="H12" s="98">
        <v>5.7</v>
      </c>
      <c r="I12" s="98">
        <v>6</v>
      </c>
    </row>
    <row r="13" spans="1:9" ht="12.75">
      <c r="A13" s="103" t="s">
        <v>61</v>
      </c>
      <c r="B13" s="103">
        <f aca="true" t="shared" si="0" ref="B13:H13">SUM(B8:B12)</f>
        <v>611.6</v>
      </c>
      <c r="C13" s="103">
        <f t="shared" si="0"/>
        <v>583.4000000000001</v>
      </c>
      <c r="D13" s="103">
        <f t="shared" si="0"/>
        <v>560.5</v>
      </c>
      <c r="E13" s="103">
        <f t="shared" si="0"/>
        <v>579.1000000000001</v>
      </c>
      <c r="F13" s="103">
        <f t="shared" si="0"/>
        <v>573.6</v>
      </c>
      <c r="G13" s="103">
        <f t="shared" si="0"/>
        <v>571.8</v>
      </c>
      <c r="H13" s="103">
        <f t="shared" si="0"/>
        <v>557.3</v>
      </c>
      <c r="I13" s="103">
        <f>SUM(I8:I12)</f>
        <v>554.0999999999999</v>
      </c>
    </row>
    <row r="14" spans="1:9" ht="12.75">
      <c r="A14" s="100"/>
      <c r="B14" s="98"/>
      <c r="C14" s="98"/>
      <c r="D14" s="98"/>
      <c r="E14" s="98"/>
      <c r="F14" s="98"/>
      <c r="G14" s="98"/>
      <c r="H14" s="98"/>
      <c r="I14" s="98"/>
    </row>
    <row r="15" spans="1:9" ht="12.75">
      <c r="A15" s="98" t="s">
        <v>41</v>
      </c>
      <c r="B15" s="98">
        <v>144.3</v>
      </c>
      <c r="C15" s="98">
        <v>142.6</v>
      </c>
      <c r="D15" s="98">
        <v>141.2</v>
      </c>
      <c r="E15" s="98">
        <v>142.7</v>
      </c>
      <c r="F15" s="98">
        <v>146.6</v>
      </c>
      <c r="G15" s="98">
        <v>145.1</v>
      </c>
      <c r="H15" s="98">
        <v>138.4</v>
      </c>
      <c r="I15" s="98">
        <v>140.9</v>
      </c>
    </row>
    <row r="16" spans="1:9" ht="12.75">
      <c r="A16" s="98" t="s">
        <v>42</v>
      </c>
      <c r="B16" s="98">
        <v>122.9</v>
      </c>
      <c r="C16" s="98">
        <v>113.8</v>
      </c>
      <c r="D16" s="98">
        <v>112.5</v>
      </c>
      <c r="E16" s="98">
        <v>100.4</v>
      </c>
      <c r="F16" s="98">
        <v>97.8</v>
      </c>
      <c r="G16" s="98">
        <v>105.1</v>
      </c>
      <c r="H16" s="98">
        <v>112.8</v>
      </c>
      <c r="I16" s="98">
        <v>118.2</v>
      </c>
    </row>
    <row r="17" spans="1:9" ht="12.75">
      <c r="A17" s="99" t="s">
        <v>95</v>
      </c>
      <c r="B17" s="98">
        <v>1.1</v>
      </c>
      <c r="C17" s="98">
        <v>0.3</v>
      </c>
      <c r="D17" s="98">
        <v>0.4</v>
      </c>
      <c r="E17" s="98">
        <v>1.2</v>
      </c>
      <c r="F17" s="98">
        <v>1.3</v>
      </c>
      <c r="G17" s="98">
        <v>0.6</v>
      </c>
      <c r="H17" s="98">
        <v>2.1</v>
      </c>
      <c r="I17" s="98">
        <v>0.2</v>
      </c>
    </row>
    <row r="18" spans="1:9" ht="12.75">
      <c r="A18" s="98" t="s">
        <v>136</v>
      </c>
      <c r="B18" s="98">
        <v>26</v>
      </c>
      <c r="C18" s="98">
        <v>26.1</v>
      </c>
      <c r="D18" s="98">
        <v>19.5</v>
      </c>
      <c r="E18" s="98">
        <f>15.6+7.3</f>
        <v>22.9</v>
      </c>
      <c r="F18" s="98">
        <v>23</v>
      </c>
      <c r="G18" s="98">
        <v>23.1</v>
      </c>
      <c r="H18" s="98">
        <v>15.9</v>
      </c>
      <c r="I18" s="98">
        <f>16.8+11.2</f>
        <v>28</v>
      </c>
    </row>
    <row r="19" spans="1:9" ht="12.75">
      <c r="A19" s="99" t="s">
        <v>114</v>
      </c>
      <c r="B19" s="97" t="s">
        <v>94</v>
      </c>
      <c r="C19" s="97">
        <v>20</v>
      </c>
      <c r="D19" s="97">
        <v>60</v>
      </c>
      <c r="E19" s="97">
        <v>40</v>
      </c>
      <c r="F19" s="97">
        <v>20</v>
      </c>
      <c r="G19" s="98">
        <v>53.3</v>
      </c>
      <c r="H19" s="98">
        <v>52.4</v>
      </c>
      <c r="I19" s="98">
        <v>79</v>
      </c>
    </row>
    <row r="20" spans="1:9" ht="12.75">
      <c r="A20" s="98" t="s">
        <v>43</v>
      </c>
      <c r="B20" s="98">
        <v>197.6</v>
      </c>
      <c r="C20" s="98">
        <v>185.7</v>
      </c>
      <c r="D20" s="98">
        <v>143.7</v>
      </c>
      <c r="E20" s="98">
        <v>154.5</v>
      </c>
      <c r="F20" s="98">
        <v>168.4</v>
      </c>
      <c r="G20" s="98">
        <v>138</v>
      </c>
      <c r="H20" s="98">
        <v>152.6</v>
      </c>
      <c r="I20" s="98">
        <v>136.4</v>
      </c>
    </row>
    <row r="21" spans="1:9" ht="12.75">
      <c r="A21" s="103" t="s">
        <v>44</v>
      </c>
      <c r="B21" s="103">
        <f aca="true" t="shared" si="1" ref="B21:H21">SUM(B15:B20)</f>
        <v>491.9000000000001</v>
      </c>
      <c r="C21" s="103">
        <f t="shared" si="1"/>
        <v>488.5</v>
      </c>
      <c r="D21" s="103">
        <f t="shared" si="1"/>
        <v>477.3</v>
      </c>
      <c r="E21" s="103">
        <f t="shared" si="1"/>
        <v>461.7</v>
      </c>
      <c r="F21" s="103">
        <f t="shared" si="1"/>
        <v>457.1</v>
      </c>
      <c r="G21" s="103">
        <f t="shared" si="1"/>
        <v>465.2</v>
      </c>
      <c r="H21" s="103">
        <f t="shared" si="1"/>
        <v>474.19999999999993</v>
      </c>
      <c r="I21" s="103">
        <f>SUM(I15:I20)</f>
        <v>502.70000000000005</v>
      </c>
    </row>
    <row r="22" spans="1:9" s="102" customFormat="1" ht="12.75">
      <c r="A22" s="101"/>
      <c r="B22" s="101"/>
      <c r="C22" s="101"/>
      <c r="D22" s="101"/>
      <c r="E22" s="101"/>
      <c r="F22" s="101"/>
      <c r="G22" s="101"/>
      <c r="H22" s="101"/>
      <c r="I22" s="98"/>
    </row>
    <row r="23" spans="1:9" ht="12.75">
      <c r="A23" s="95" t="s">
        <v>45</v>
      </c>
      <c r="B23" s="95">
        <f>+B21+B13</f>
        <v>1103.5</v>
      </c>
      <c r="C23" s="95">
        <f>C21+C13</f>
        <v>1071.9</v>
      </c>
      <c r="D23" s="95">
        <f>D21+D13</f>
        <v>1037.8</v>
      </c>
      <c r="E23" s="95">
        <f>E21+E13</f>
        <v>1040.8000000000002</v>
      </c>
      <c r="F23" s="95">
        <f>+F21+F13</f>
        <v>1030.7</v>
      </c>
      <c r="G23" s="95">
        <f>G21+G13</f>
        <v>1037</v>
      </c>
      <c r="H23" s="95">
        <f>H21+H13</f>
        <v>1031.5</v>
      </c>
      <c r="I23" s="95">
        <f>I13+I21</f>
        <v>1056.8</v>
      </c>
    </row>
    <row r="24" spans="1:9" ht="12.75">
      <c r="A24" s="100"/>
      <c r="B24" s="100"/>
      <c r="C24" s="100"/>
      <c r="D24" s="100"/>
      <c r="E24" s="100"/>
      <c r="F24" s="100"/>
      <c r="G24" s="98"/>
      <c r="H24" s="98"/>
      <c r="I24" s="98"/>
    </row>
    <row r="25" spans="1:9" ht="12.75">
      <c r="A25" s="96"/>
      <c r="B25" s="98"/>
      <c r="C25" s="98"/>
      <c r="D25" s="98"/>
      <c r="E25" s="98"/>
      <c r="F25" s="98"/>
      <c r="G25" s="98"/>
      <c r="H25" s="98"/>
      <c r="I25" s="98"/>
    </row>
    <row r="26" spans="1:9" ht="12.75">
      <c r="A26" s="98" t="s">
        <v>137</v>
      </c>
      <c r="B26" s="98">
        <v>100</v>
      </c>
      <c r="C26" s="98">
        <v>120</v>
      </c>
      <c r="D26" s="98">
        <v>120</v>
      </c>
      <c r="E26" s="98">
        <v>120</v>
      </c>
      <c r="F26" s="98">
        <v>120</v>
      </c>
      <c r="G26" s="98">
        <v>120</v>
      </c>
      <c r="H26" s="98">
        <v>120</v>
      </c>
      <c r="I26" s="98">
        <v>120</v>
      </c>
    </row>
    <row r="27" spans="1:9" ht="12.75">
      <c r="A27" s="98" t="s">
        <v>138</v>
      </c>
      <c r="B27" s="98">
        <v>946.8</v>
      </c>
      <c r="C27" s="98">
        <v>1070.1</v>
      </c>
      <c r="D27" s="98">
        <v>1070</v>
      </c>
      <c r="E27" s="98">
        <v>997.3</v>
      </c>
      <c r="F27" s="98">
        <v>997.3</v>
      </c>
      <c r="G27" s="98">
        <v>997.3</v>
      </c>
      <c r="H27" s="98">
        <v>997.3</v>
      </c>
      <c r="I27" s="98">
        <v>974.6</v>
      </c>
    </row>
    <row r="28" spans="1:9" ht="12.75">
      <c r="A28" s="84" t="s">
        <v>130</v>
      </c>
      <c r="B28" s="99">
        <v>-545.2</v>
      </c>
      <c r="C28" s="99">
        <v>-550.4</v>
      </c>
      <c r="D28" s="99">
        <v>-554.7</v>
      </c>
      <c r="E28" s="99">
        <v>-489.7</v>
      </c>
      <c r="F28" s="99">
        <v>-499.89</v>
      </c>
      <c r="G28" s="98">
        <v>-497.9</v>
      </c>
      <c r="H28" s="98">
        <v>-493.2</v>
      </c>
      <c r="I28" s="84">
        <v>-455</v>
      </c>
    </row>
    <row r="29" spans="1:9" ht="12.75">
      <c r="A29" s="99" t="s">
        <v>97</v>
      </c>
      <c r="B29" s="99">
        <v>-305.7</v>
      </c>
      <c r="C29" s="99">
        <v>-138.6</v>
      </c>
      <c r="D29" s="99">
        <v>-131.7</v>
      </c>
      <c r="E29" s="99">
        <v>-127.1</v>
      </c>
      <c r="F29" s="99">
        <v>-194.58</v>
      </c>
      <c r="G29" s="98">
        <v>-289.9</v>
      </c>
      <c r="H29" s="98">
        <v>-320.5</v>
      </c>
      <c r="I29" s="99">
        <v>-207.7</v>
      </c>
    </row>
    <row r="30" spans="1:9" ht="12.75">
      <c r="A30" s="98" t="s">
        <v>139</v>
      </c>
      <c r="B30" s="98">
        <v>1.6</v>
      </c>
      <c r="C30" s="98">
        <v>-0.2</v>
      </c>
      <c r="D30" s="98">
        <v>-1.9</v>
      </c>
      <c r="E30" s="98">
        <v>-3.2</v>
      </c>
      <c r="F30" s="98">
        <v>-4.61</v>
      </c>
      <c r="G30" s="98">
        <v>-5.9</v>
      </c>
      <c r="H30" s="98">
        <v>-6.6</v>
      </c>
      <c r="I30" s="99">
        <v>-6.6</v>
      </c>
    </row>
    <row r="31" spans="1:9" ht="12.75">
      <c r="A31" s="103" t="s">
        <v>57</v>
      </c>
      <c r="B31" s="103">
        <f aca="true" t="shared" si="2" ref="B31:H31">SUM(B26:B30)</f>
        <v>197.49999999999991</v>
      </c>
      <c r="C31" s="103">
        <f t="shared" si="2"/>
        <v>500.8999999999999</v>
      </c>
      <c r="D31" s="103">
        <f t="shared" si="2"/>
        <v>501.7</v>
      </c>
      <c r="E31" s="103">
        <f t="shared" si="2"/>
        <v>497.2999999999999</v>
      </c>
      <c r="F31" s="103">
        <f t="shared" si="2"/>
        <v>418.2199999999999</v>
      </c>
      <c r="G31" s="103">
        <f t="shared" si="2"/>
        <v>323.6</v>
      </c>
      <c r="H31" s="103">
        <f t="shared" si="2"/>
        <v>296.9999999999999</v>
      </c>
      <c r="I31" s="103">
        <f>SUM(I26:I30)</f>
        <v>425.2999999999999</v>
      </c>
    </row>
    <row r="32" spans="1:9" ht="12.75">
      <c r="A32" s="98"/>
      <c r="B32" s="98"/>
      <c r="C32" s="98"/>
      <c r="D32" s="98"/>
      <c r="E32" s="98"/>
      <c r="F32" s="98"/>
      <c r="G32" s="98"/>
      <c r="H32" s="98"/>
      <c r="I32" s="99"/>
    </row>
    <row r="33" spans="1:9" ht="12.75">
      <c r="A33" s="98" t="s">
        <v>47</v>
      </c>
      <c r="B33" s="98">
        <v>428.5</v>
      </c>
      <c r="C33" s="98">
        <v>292.1</v>
      </c>
      <c r="D33" s="98">
        <v>293.9</v>
      </c>
      <c r="E33" s="98">
        <v>299.4</v>
      </c>
      <c r="F33" s="98">
        <v>379</v>
      </c>
      <c r="G33" s="98">
        <v>472.7</v>
      </c>
      <c r="H33" s="98">
        <v>495.6</v>
      </c>
      <c r="I33" s="99">
        <v>395.1</v>
      </c>
    </row>
    <row r="34" spans="1:9" ht="12.75">
      <c r="A34" s="98" t="s">
        <v>49</v>
      </c>
      <c r="B34" s="99">
        <v>27.1</v>
      </c>
      <c r="C34" s="99">
        <v>28.2</v>
      </c>
      <c r="D34" s="99">
        <v>30.2</v>
      </c>
      <c r="E34" s="99">
        <v>30.4</v>
      </c>
      <c r="F34" s="99">
        <v>32.4</v>
      </c>
      <c r="G34" s="98">
        <v>33.5</v>
      </c>
      <c r="H34" s="98">
        <v>37.3</v>
      </c>
      <c r="I34" s="99">
        <v>36.8</v>
      </c>
    </row>
    <row r="35" spans="1:9" ht="12.75">
      <c r="A35" s="99" t="s">
        <v>96</v>
      </c>
      <c r="B35" s="99">
        <v>0.1</v>
      </c>
      <c r="C35" s="99">
        <v>0.1</v>
      </c>
      <c r="D35" s="99">
        <v>0.1</v>
      </c>
      <c r="E35" s="127" t="s">
        <v>94</v>
      </c>
      <c r="F35" s="99">
        <v>0</v>
      </c>
      <c r="G35" s="98">
        <v>0</v>
      </c>
      <c r="H35" s="98">
        <v>0</v>
      </c>
      <c r="I35" s="84">
        <v>0</v>
      </c>
    </row>
    <row r="36" spans="1:9" ht="12.75">
      <c r="A36" s="98" t="s">
        <v>78</v>
      </c>
      <c r="B36" s="99">
        <v>3</v>
      </c>
      <c r="C36" s="99">
        <v>2.7</v>
      </c>
      <c r="D36" s="99">
        <v>2.6</v>
      </c>
      <c r="E36" s="99">
        <v>2.6</v>
      </c>
      <c r="F36" s="99">
        <v>2.6</v>
      </c>
      <c r="G36" s="98">
        <v>2.6</v>
      </c>
      <c r="H36" s="98">
        <v>2.6</v>
      </c>
      <c r="I36" s="99">
        <v>2.5</v>
      </c>
    </row>
    <row r="37" spans="1:9" ht="12.75">
      <c r="A37" s="98" t="s">
        <v>48</v>
      </c>
      <c r="B37" s="98">
        <v>39.2</v>
      </c>
      <c r="C37" s="98">
        <v>39</v>
      </c>
      <c r="D37" s="98">
        <v>36.9</v>
      </c>
      <c r="E37" s="98">
        <v>38.6</v>
      </c>
      <c r="F37" s="98">
        <v>39.2</v>
      </c>
      <c r="G37" s="98">
        <v>40.4</v>
      </c>
      <c r="H37" s="98">
        <v>40</v>
      </c>
      <c r="I37" s="99">
        <v>40.4</v>
      </c>
    </row>
    <row r="38" spans="1:9" ht="12.75">
      <c r="A38" s="98" t="s">
        <v>140</v>
      </c>
      <c r="B38" s="98">
        <v>50.4</v>
      </c>
      <c r="C38" s="98">
        <v>39</v>
      </c>
      <c r="D38" s="98">
        <f>30.3+0.1</f>
        <v>30.400000000000002</v>
      </c>
      <c r="E38" s="98">
        <v>25</v>
      </c>
      <c r="F38" s="98">
        <v>20.7</v>
      </c>
      <c r="G38" s="98">
        <v>18.7</v>
      </c>
      <c r="H38" s="98">
        <v>16.9</v>
      </c>
      <c r="I38" s="84">
        <f>I39-SUM(I33:I37)</f>
        <v>5.099999999999966</v>
      </c>
    </row>
    <row r="39" spans="1:9" ht="12.75">
      <c r="A39" s="95" t="s">
        <v>62</v>
      </c>
      <c r="B39" s="95">
        <f aca="true" t="shared" si="3" ref="B39:H39">SUM(B33:B38)</f>
        <v>548.3000000000001</v>
      </c>
      <c r="C39" s="95">
        <f t="shared" si="3"/>
        <v>401.1</v>
      </c>
      <c r="D39" s="95">
        <f t="shared" si="3"/>
        <v>394.09999999999997</v>
      </c>
      <c r="E39" s="95">
        <f t="shared" si="3"/>
        <v>396</v>
      </c>
      <c r="F39" s="95">
        <f t="shared" si="3"/>
        <v>473.9</v>
      </c>
      <c r="G39" s="95">
        <f t="shared" si="3"/>
        <v>567.9000000000001</v>
      </c>
      <c r="H39" s="95">
        <f t="shared" si="3"/>
        <v>592.4</v>
      </c>
      <c r="I39" s="95">
        <v>479.9</v>
      </c>
    </row>
    <row r="40" spans="1:9" ht="12.75">
      <c r="A40" s="98"/>
      <c r="B40" s="98"/>
      <c r="C40" s="98"/>
      <c r="D40" s="98"/>
      <c r="E40" s="98"/>
      <c r="F40" s="98"/>
      <c r="G40" s="98"/>
      <c r="H40" s="98"/>
      <c r="I40" s="99"/>
    </row>
    <row r="41" spans="1:9" ht="12.75">
      <c r="A41" s="99" t="s">
        <v>49</v>
      </c>
      <c r="B41" s="99">
        <v>8.7</v>
      </c>
      <c r="C41" s="99">
        <v>7.3</v>
      </c>
      <c r="D41" s="99">
        <v>7.3</v>
      </c>
      <c r="E41" s="99">
        <v>6</v>
      </c>
      <c r="F41" s="99">
        <v>4.8</v>
      </c>
      <c r="G41" s="98">
        <v>4.5</v>
      </c>
      <c r="H41" s="98">
        <v>4.4</v>
      </c>
      <c r="I41" s="99">
        <v>7.8</v>
      </c>
    </row>
    <row r="42" spans="1:9" ht="12.75">
      <c r="A42" s="98" t="s">
        <v>48</v>
      </c>
      <c r="B42" s="99">
        <v>142.3</v>
      </c>
      <c r="C42" s="51">
        <v>0.6</v>
      </c>
      <c r="D42" s="98">
        <v>0.6</v>
      </c>
      <c r="E42" s="51">
        <v>0</v>
      </c>
      <c r="F42" s="99">
        <v>0</v>
      </c>
      <c r="G42" s="98">
        <v>0</v>
      </c>
      <c r="H42" s="98">
        <v>0</v>
      </c>
      <c r="I42" s="84">
        <v>0</v>
      </c>
    </row>
    <row r="43" spans="1:9" ht="12.75" customHeight="1">
      <c r="A43" s="84" t="s">
        <v>115</v>
      </c>
      <c r="B43" s="84">
        <f>5.5+0.2</f>
        <v>5.7</v>
      </c>
      <c r="C43" s="99">
        <v>6.2</v>
      </c>
      <c r="D43" s="99">
        <v>6.2</v>
      </c>
      <c r="E43" s="99">
        <v>5.4</v>
      </c>
      <c r="F43" s="84">
        <v>5.8</v>
      </c>
      <c r="G43" s="98">
        <v>5.8</v>
      </c>
      <c r="H43" s="98">
        <v>5.8</v>
      </c>
      <c r="I43" s="99">
        <v>6.6</v>
      </c>
    </row>
    <row r="44" spans="1:9" ht="12.75">
      <c r="A44" s="98" t="s">
        <v>116</v>
      </c>
      <c r="B44" s="99">
        <v>69.2</v>
      </c>
      <c r="C44" s="99">
        <v>70.9</v>
      </c>
      <c r="D44" s="99">
        <v>55.4</v>
      </c>
      <c r="E44" s="99">
        <v>72.1</v>
      </c>
      <c r="F44" s="99">
        <v>66.8</v>
      </c>
      <c r="G44" s="98">
        <v>69.8</v>
      </c>
      <c r="H44" s="98">
        <v>72.8</v>
      </c>
      <c r="I44" s="99">
        <v>81.6</v>
      </c>
    </row>
    <row r="45" spans="1:9" ht="12.75">
      <c r="A45" s="84" t="s">
        <v>140</v>
      </c>
      <c r="B45" s="84">
        <f>132-0.2</f>
        <v>131.8</v>
      </c>
      <c r="C45" s="84">
        <v>84.9</v>
      </c>
      <c r="D45" s="84">
        <f>25.9+46.6</f>
        <v>72.5</v>
      </c>
      <c r="E45" s="84">
        <f>45.6+18.4</f>
        <v>64</v>
      </c>
      <c r="F45" s="84">
        <v>61.2</v>
      </c>
      <c r="G45" s="98">
        <v>65.4</v>
      </c>
      <c r="H45" s="98">
        <f>12.5+46.6</f>
        <v>59.1</v>
      </c>
      <c r="I45" s="84">
        <v>55.6</v>
      </c>
    </row>
    <row r="46" spans="1:9" ht="12.75">
      <c r="A46" s="103" t="s">
        <v>63</v>
      </c>
      <c r="B46" s="103">
        <f aca="true" t="shared" si="4" ref="B46:H46">SUM(B41:B45)</f>
        <v>357.7</v>
      </c>
      <c r="C46" s="103">
        <f t="shared" si="4"/>
        <v>169.9</v>
      </c>
      <c r="D46" s="103">
        <f t="shared" si="4"/>
        <v>142</v>
      </c>
      <c r="E46" s="103">
        <f t="shared" si="4"/>
        <v>147.5</v>
      </c>
      <c r="F46" s="103">
        <f t="shared" si="4"/>
        <v>138.6</v>
      </c>
      <c r="G46" s="103">
        <f t="shared" si="4"/>
        <v>145.5</v>
      </c>
      <c r="H46" s="103">
        <f t="shared" si="4"/>
        <v>142.1</v>
      </c>
      <c r="I46" s="103">
        <f>SUM(I41:I45)</f>
        <v>151.6</v>
      </c>
    </row>
    <row r="47" spans="1:9" ht="12.75">
      <c r="A47" s="100"/>
      <c r="B47" s="98"/>
      <c r="C47" s="98"/>
      <c r="D47" s="98"/>
      <c r="E47" s="98"/>
      <c r="F47" s="98"/>
      <c r="G47" s="98"/>
      <c r="H47" s="98"/>
      <c r="I47" s="99"/>
    </row>
    <row r="48" spans="1:9" ht="12.75">
      <c r="A48" s="103" t="s">
        <v>46</v>
      </c>
      <c r="B48" s="103">
        <f>+B39+B46</f>
        <v>906</v>
      </c>
      <c r="C48" s="103">
        <f>C39+C46</f>
        <v>571</v>
      </c>
      <c r="D48" s="103">
        <f>D39+D46</f>
        <v>536.0999999999999</v>
      </c>
      <c r="E48" s="103">
        <f>E39+E46</f>
        <v>543.5</v>
      </c>
      <c r="F48" s="103">
        <f>+F39+F46</f>
        <v>612.5</v>
      </c>
      <c r="G48" s="103">
        <f>G39+G46</f>
        <v>713.4000000000001</v>
      </c>
      <c r="H48" s="103">
        <f>H39+H46</f>
        <v>734.5</v>
      </c>
      <c r="I48" s="103">
        <f>I39+I46</f>
        <v>631.5</v>
      </c>
    </row>
    <row r="49" spans="1:9" ht="12.75">
      <c r="A49" s="98"/>
      <c r="B49" s="98"/>
      <c r="C49" s="98"/>
      <c r="D49" s="98"/>
      <c r="E49" s="98"/>
      <c r="F49" s="98"/>
      <c r="G49" s="98"/>
      <c r="H49" s="98"/>
      <c r="I49" s="99"/>
    </row>
    <row r="50" spans="1:9" ht="12.75">
      <c r="A50" s="95" t="s">
        <v>64</v>
      </c>
      <c r="B50" s="95">
        <f aca="true" t="shared" si="5" ref="B50:H50">+B48+B31</f>
        <v>1103.5</v>
      </c>
      <c r="C50" s="95">
        <f t="shared" si="5"/>
        <v>1071.8999999999999</v>
      </c>
      <c r="D50" s="95">
        <f t="shared" si="5"/>
        <v>1037.8</v>
      </c>
      <c r="E50" s="95">
        <f t="shared" si="5"/>
        <v>1040.8</v>
      </c>
      <c r="F50" s="95">
        <f t="shared" si="5"/>
        <v>1030.7199999999998</v>
      </c>
      <c r="G50" s="95">
        <f t="shared" si="5"/>
        <v>1037</v>
      </c>
      <c r="H50" s="95">
        <f t="shared" si="5"/>
        <v>1031.5</v>
      </c>
      <c r="I50" s="95">
        <f>I48+I31</f>
        <v>1056.8</v>
      </c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>
        <f>SUBSTITUTE(B47,",",".")</f>
      </c>
    </row>
  </sheetData>
  <sheetProtection/>
  <mergeCells count="2">
    <mergeCell ref="B5:E5"/>
    <mergeCell ref="F5:I5"/>
  </mergeCells>
  <printOptions/>
  <pageMargins left="0.787401575" right="0.787401575" top="0.28" bottom="0.52" header="0.59" footer="0.32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SheetLayoutView="90" zoomScalePageLayoutView="0" workbookViewId="0" topLeftCell="B1">
      <pane xSplit="1" ySplit="7" topLeftCell="C8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B29" sqref="B29"/>
    </sheetView>
  </sheetViews>
  <sheetFormatPr defaultColWidth="12" defaultRowHeight="11.25"/>
  <cols>
    <col min="1" max="1" width="41.83203125" style="43" hidden="1" customWidth="1"/>
    <col min="2" max="2" width="91.16015625" style="43" customWidth="1"/>
    <col min="3" max="3" width="11.66015625" style="55" bestFit="1" customWidth="1"/>
    <col min="4" max="6" width="11.66015625" style="55" customWidth="1"/>
    <col min="7" max="7" width="12.16015625" style="55" customWidth="1"/>
    <col min="8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10" ht="35.25" customHeight="1">
      <c r="A3" s="140" t="s">
        <v>127</v>
      </c>
      <c r="B3" s="140"/>
      <c r="F3" s="128"/>
      <c r="J3" s="129"/>
    </row>
    <row r="4" spans="1:10" ht="15.75" customHeight="1">
      <c r="A4" s="47"/>
      <c r="B4" s="47"/>
      <c r="F4" s="128"/>
      <c r="J4" s="129"/>
    </row>
    <row r="5" spans="2:10" ht="12.75">
      <c r="B5" s="94"/>
      <c r="C5" s="136">
        <v>2015</v>
      </c>
      <c r="D5" s="137"/>
      <c r="E5" s="137"/>
      <c r="F5" s="138"/>
      <c r="G5" s="139">
        <v>2016</v>
      </c>
      <c r="H5" s="139"/>
      <c r="I5" s="139"/>
      <c r="J5" s="139"/>
    </row>
    <row r="6" spans="2:10" ht="12.75">
      <c r="B6" s="94"/>
      <c r="C6" s="104" t="s">
        <v>68</v>
      </c>
      <c r="D6" s="104" t="s">
        <v>67</v>
      </c>
      <c r="E6" s="104" t="s">
        <v>69</v>
      </c>
      <c r="F6" s="104" t="s">
        <v>70</v>
      </c>
      <c r="G6" s="122" t="s">
        <v>68</v>
      </c>
      <c r="H6" s="104" t="s">
        <v>67</v>
      </c>
      <c r="I6" s="104" t="s">
        <v>69</v>
      </c>
      <c r="J6" s="104" t="s">
        <v>70</v>
      </c>
    </row>
    <row r="7" spans="2:10" ht="12.75">
      <c r="B7" s="106"/>
      <c r="C7" s="106"/>
      <c r="D7" s="106"/>
      <c r="E7" s="106"/>
      <c r="F7" s="106"/>
      <c r="G7" s="106"/>
      <c r="H7" s="125"/>
      <c r="I7" s="125"/>
      <c r="J7" s="125"/>
    </row>
    <row r="8" spans="1:12" ht="12.75">
      <c r="A8" s="1" t="s">
        <v>5</v>
      </c>
      <c r="B8" s="99" t="s">
        <v>143</v>
      </c>
      <c r="C8" s="98">
        <v>1.9</v>
      </c>
      <c r="D8" s="98">
        <v>-7</v>
      </c>
      <c r="E8" s="99">
        <v>-6.2</v>
      </c>
      <c r="F8" s="99">
        <v>-8.8</v>
      </c>
      <c r="G8" s="98">
        <v>-11.5</v>
      </c>
      <c r="H8" s="99">
        <f>1-0.1</f>
        <v>0.9</v>
      </c>
      <c r="I8" s="98">
        <v>3.9</v>
      </c>
      <c r="J8" s="98">
        <v>15.5</v>
      </c>
      <c r="L8" s="1"/>
    </row>
    <row r="9" spans="1:12" ht="12.75">
      <c r="A9" s="1" t="s">
        <v>50</v>
      </c>
      <c r="B9" s="98" t="s">
        <v>131</v>
      </c>
      <c r="C9" s="98">
        <v>31.8</v>
      </c>
      <c r="D9" s="98">
        <v>31.2</v>
      </c>
      <c r="E9" s="98">
        <v>29</v>
      </c>
      <c r="F9" s="98">
        <v>29.3</v>
      </c>
      <c r="G9" s="98">
        <v>29.2</v>
      </c>
      <c r="H9" s="99">
        <v>29.1</v>
      </c>
      <c r="I9" s="98">
        <v>30.2</v>
      </c>
      <c r="J9" s="98">
        <v>30.5</v>
      </c>
      <c r="L9" s="1"/>
    </row>
    <row r="10" spans="1:12" ht="12.75">
      <c r="A10" s="1" t="s">
        <v>26</v>
      </c>
      <c r="B10" s="98" t="s">
        <v>88</v>
      </c>
      <c r="C10" s="98">
        <v>9.3</v>
      </c>
      <c r="D10" s="98">
        <f>-22.4-0.7-4</f>
        <v>-27.099999999999998</v>
      </c>
      <c r="E10" s="99">
        <v>5.7</v>
      </c>
      <c r="F10" s="99">
        <f>-10.3-1.8+1.1</f>
        <v>-11.000000000000002</v>
      </c>
      <c r="G10" s="98">
        <v>-3.3</v>
      </c>
      <c r="H10" s="99">
        <v>0.8</v>
      </c>
      <c r="I10" s="98">
        <v>0.6</v>
      </c>
      <c r="J10" s="98">
        <v>-2.8</v>
      </c>
      <c r="L10" s="1"/>
    </row>
    <row r="11" spans="1:12" ht="12.75">
      <c r="A11" s="1"/>
      <c r="B11" s="98" t="s">
        <v>89</v>
      </c>
      <c r="C11" s="98">
        <v>0.6</v>
      </c>
      <c r="D11" s="98">
        <v>-0.1</v>
      </c>
      <c r="E11" s="99">
        <v>0</v>
      </c>
      <c r="F11" s="99">
        <v>0.2</v>
      </c>
      <c r="G11" s="98">
        <v>0.2</v>
      </c>
      <c r="H11" s="99">
        <v>0.2</v>
      </c>
      <c r="I11" s="98">
        <v>0.1</v>
      </c>
      <c r="J11" s="98">
        <v>0.1</v>
      </c>
      <c r="L11" s="1"/>
    </row>
    <row r="12" spans="1:12" ht="12" customHeight="1">
      <c r="A12" s="1" t="s">
        <v>27</v>
      </c>
      <c r="B12" s="117" t="s">
        <v>123</v>
      </c>
      <c r="C12" s="98">
        <v>0.6</v>
      </c>
      <c r="D12" s="99">
        <v>0.7</v>
      </c>
      <c r="E12" s="99">
        <v>0.4</v>
      </c>
      <c r="F12" s="99">
        <v>1.8</v>
      </c>
      <c r="G12" s="98">
        <v>1.5</v>
      </c>
      <c r="H12" s="99">
        <v>0</v>
      </c>
      <c r="I12" s="98">
        <v>0.2</v>
      </c>
      <c r="J12" s="98">
        <v>0.14</v>
      </c>
      <c r="L12" s="1"/>
    </row>
    <row r="13" spans="1:12" ht="12.75">
      <c r="A13" s="1"/>
      <c r="B13" s="98" t="s">
        <v>92</v>
      </c>
      <c r="C13" s="98">
        <v>-0.4</v>
      </c>
      <c r="D13" s="99">
        <v>-0.3</v>
      </c>
      <c r="E13" s="99">
        <v>0</v>
      </c>
      <c r="F13" s="99">
        <v>-2.1</v>
      </c>
      <c r="G13" s="98">
        <v>-1.6</v>
      </c>
      <c r="H13" s="99">
        <v>-0.1</v>
      </c>
      <c r="I13" s="98">
        <v>-0.2</v>
      </c>
      <c r="J13" s="98">
        <v>-0.15</v>
      </c>
      <c r="L13" s="1"/>
    </row>
    <row r="14" spans="1:12" ht="12.75">
      <c r="A14" s="1"/>
      <c r="B14" s="98" t="s">
        <v>93</v>
      </c>
      <c r="C14" s="98">
        <v>0</v>
      </c>
      <c r="D14" s="99">
        <v>0</v>
      </c>
      <c r="E14" s="99">
        <v>0.1</v>
      </c>
      <c r="F14" s="99">
        <v>0.5</v>
      </c>
      <c r="G14" s="98">
        <v>0.3</v>
      </c>
      <c r="H14" s="99">
        <v>0.4</v>
      </c>
      <c r="I14" s="98">
        <v>0.3</v>
      </c>
      <c r="J14" s="98">
        <v>0.1</v>
      </c>
      <c r="L14" s="1"/>
    </row>
    <row r="15" spans="1:12" ht="12.75">
      <c r="A15" s="1"/>
      <c r="B15" s="98" t="s">
        <v>124</v>
      </c>
      <c r="C15" s="118">
        <v>4.3</v>
      </c>
      <c r="D15" s="126">
        <v>4</v>
      </c>
      <c r="E15" s="126">
        <v>3.4</v>
      </c>
      <c r="F15" s="126">
        <v>-1.1</v>
      </c>
      <c r="G15" s="98">
        <v>2.1</v>
      </c>
      <c r="H15" s="99">
        <v>2.7</v>
      </c>
      <c r="I15" s="98">
        <v>0.3</v>
      </c>
      <c r="J15" s="98">
        <v>2.1</v>
      </c>
      <c r="L15" s="1"/>
    </row>
    <row r="16" spans="1:12" ht="12.75">
      <c r="A16" s="1"/>
      <c r="B16" s="98" t="s">
        <v>91</v>
      </c>
      <c r="C16" s="98">
        <v>-1.6</v>
      </c>
      <c r="D16" s="98">
        <v>-2.2</v>
      </c>
      <c r="E16" s="99">
        <v>-2.1</v>
      </c>
      <c r="F16" s="99">
        <v>-1</v>
      </c>
      <c r="G16" s="98">
        <v>-1.6</v>
      </c>
      <c r="H16" s="99">
        <v>-2.1</v>
      </c>
      <c r="I16" s="98">
        <v>-1.6</v>
      </c>
      <c r="J16" s="98">
        <v>0.44</v>
      </c>
      <c r="L16" s="1"/>
    </row>
    <row r="17" spans="1:12" ht="12.75">
      <c r="A17" s="1" t="s">
        <v>28</v>
      </c>
      <c r="B17" s="98" t="s">
        <v>52</v>
      </c>
      <c r="C17" s="98">
        <v>0.5</v>
      </c>
      <c r="D17" s="98">
        <v>0.4</v>
      </c>
      <c r="E17" s="99">
        <v>-2.5</v>
      </c>
      <c r="F17" s="99">
        <v>-2</v>
      </c>
      <c r="G17" s="98">
        <v>-3.8</v>
      </c>
      <c r="H17" s="99">
        <v>2.9</v>
      </c>
      <c r="I17" s="98">
        <v>5.7</v>
      </c>
      <c r="J17" s="98">
        <v>-1.7</v>
      </c>
      <c r="L17" s="1"/>
    </row>
    <row r="18" spans="1:12" ht="12.75">
      <c r="A18" s="1" t="s">
        <v>29</v>
      </c>
      <c r="B18" s="98" t="s">
        <v>53</v>
      </c>
      <c r="C18" s="98">
        <v>0.2</v>
      </c>
      <c r="D18" s="98">
        <v>5.8</v>
      </c>
      <c r="E18" s="99">
        <v>-3.1</v>
      </c>
      <c r="F18" s="99">
        <v>15.7</v>
      </c>
      <c r="G18" s="98">
        <v>2.4</v>
      </c>
      <c r="H18" s="99">
        <v>-3.6</v>
      </c>
      <c r="I18" s="98">
        <v>-8.7</v>
      </c>
      <c r="J18" s="98">
        <v>-3.8</v>
      </c>
      <c r="L18" s="1"/>
    </row>
    <row r="19" spans="1:12" ht="12.75">
      <c r="A19" s="1" t="s">
        <v>25</v>
      </c>
      <c r="B19" s="98" t="s">
        <v>132</v>
      </c>
      <c r="C19" s="98">
        <v>-12.2</v>
      </c>
      <c r="D19" s="98">
        <v>10.9</v>
      </c>
      <c r="E19" s="99">
        <v>5.1</v>
      </c>
      <c r="F19" s="99">
        <v>-1</v>
      </c>
      <c r="G19" s="98">
        <v>-5.1</v>
      </c>
      <c r="H19" s="99">
        <v>-2.1</v>
      </c>
      <c r="I19" s="98">
        <v>4.8</v>
      </c>
      <c r="J19" s="98">
        <v>-8.1</v>
      </c>
      <c r="L19" s="1"/>
    </row>
    <row r="20" spans="1:12" ht="12.75">
      <c r="A20" s="1" t="s">
        <v>30</v>
      </c>
      <c r="B20" s="98" t="s">
        <v>51</v>
      </c>
      <c r="C20" s="98">
        <v>1.2</v>
      </c>
      <c r="D20" s="98">
        <v>0.3</v>
      </c>
      <c r="E20" s="98">
        <v>1.1</v>
      </c>
      <c r="F20" s="98">
        <v>-0.2</v>
      </c>
      <c r="G20" s="98">
        <v>0.5</v>
      </c>
      <c r="H20" s="99">
        <v>-0.2</v>
      </c>
      <c r="I20" s="98">
        <v>0.1</v>
      </c>
      <c r="J20" s="98">
        <v>-0.2</v>
      </c>
      <c r="L20" s="1"/>
    </row>
    <row r="21" spans="1:12" ht="12.75">
      <c r="A21" s="1"/>
      <c r="B21" s="98" t="s">
        <v>65</v>
      </c>
      <c r="C21" s="98">
        <v>6</v>
      </c>
      <c r="D21" s="98">
        <v>7.4</v>
      </c>
      <c r="E21" s="98">
        <v>8.7</v>
      </c>
      <c r="F21" s="98">
        <v>1.5</v>
      </c>
      <c r="G21" s="98">
        <v>5.6</v>
      </c>
      <c r="H21" s="99">
        <v>5.7</v>
      </c>
      <c r="I21" s="98">
        <v>0.3</v>
      </c>
      <c r="J21" s="98">
        <v>6.35</v>
      </c>
      <c r="L21" s="1"/>
    </row>
    <row r="22" spans="1:12" ht="12.75">
      <c r="A22" s="1"/>
      <c r="B22" s="98" t="s">
        <v>90</v>
      </c>
      <c r="C22" s="98">
        <v>3.9</v>
      </c>
      <c r="D22" s="98">
        <v>4.3</v>
      </c>
      <c r="E22" s="98">
        <v>-11.5</v>
      </c>
      <c r="F22" s="98">
        <v>-2.5</v>
      </c>
      <c r="G22" s="98">
        <v>8</v>
      </c>
      <c r="H22" s="99">
        <v>-5.4</v>
      </c>
      <c r="I22" s="98">
        <v>7</v>
      </c>
      <c r="J22" s="98">
        <v>2.9</v>
      </c>
      <c r="L22" s="1"/>
    </row>
    <row r="23" spans="1:12" ht="12.75">
      <c r="A23" s="1"/>
      <c r="B23" s="98" t="s">
        <v>133</v>
      </c>
      <c r="C23" s="98">
        <v>1.6</v>
      </c>
      <c r="D23" s="98">
        <v>-13.4</v>
      </c>
      <c r="E23" s="98">
        <v>-2.6</v>
      </c>
      <c r="F23" s="98">
        <v>-11.3</v>
      </c>
      <c r="G23" s="98">
        <v>3.9</v>
      </c>
      <c r="H23" s="99">
        <v>-10.1</v>
      </c>
      <c r="I23" s="98">
        <v>-2</v>
      </c>
      <c r="J23" s="98">
        <v>-12.7</v>
      </c>
      <c r="L23" s="1"/>
    </row>
    <row r="24" spans="1:12" ht="12.75">
      <c r="A24" s="14" t="s">
        <v>31</v>
      </c>
      <c r="B24" s="95" t="s">
        <v>98</v>
      </c>
      <c r="C24" s="95">
        <f aca="true" t="shared" si="0" ref="C24:I24">SUM(C8:C23)</f>
        <v>47.7</v>
      </c>
      <c r="D24" s="95">
        <f t="shared" si="0"/>
        <v>14.9</v>
      </c>
      <c r="E24" s="95">
        <f>SUM(E8:E23)</f>
        <v>25.499999999999993</v>
      </c>
      <c r="F24" s="95">
        <f>SUM(F8:F23)</f>
        <v>8</v>
      </c>
      <c r="G24" s="95">
        <f t="shared" si="0"/>
        <v>26.799999999999997</v>
      </c>
      <c r="H24" s="95">
        <f t="shared" si="0"/>
        <v>19.099999999999994</v>
      </c>
      <c r="I24" s="95">
        <f t="shared" si="0"/>
        <v>41</v>
      </c>
      <c r="J24" s="95">
        <f>SUM(J8:J23)</f>
        <v>28.680000000000003</v>
      </c>
      <c r="L24" s="1"/>
    </row>
    <row r="25" spans="1:10" ht="12.75">
      <c r="A25" s="1"/>
      <c r="B25" s="98"/>
      <c r="C25" s="98"/>
      <c r="D25" s="98"/>
      <c r="E25" s="98"/>
      <c r="F25" s="98"/>
      <c r="G25" s="98"/>
      <c r="H25" s="125"/>
      <c r="I25" s="125"/>
      <c r="J25" s="125"/>
    </row>
    <row r="26" spans="1:10" ht="12.75">
      <c r="A26" s="1" t="s">
        <v>36</v>
      </c>
      <c r="B26" s="109" t="s">
        <v>117</v>
      </c>
      <c r="C26" s="98">
        <v>-8.1</v>
      </c>
      <c r="D26" s="98">
        <v>-8</v>
      </c>
      <c r="E26" s="98">
        <v>-24.3</v>
      </c>
      <c r="F26" s="98">
        <v>-18.53</v>
      </c>
      <c r="G26" s="98">
        <v>-33.5</v>
      </c>
      <c r="H26" s="98">
        <v>-19</v>
      </c>
      <c r="I26" s="98">
        <v>-25.3</v>
      </c>
      <c r="J26" s="98">
        <v>-18.9</v>
      </c>
    </row>
    <row r="27" spans="1:10" ht="12.75">
      <c r="A27" s="1"/>
      <c r="B27" s="109" t="s">
        <v>118</v>
      </c>
      <c r="C27" s="107">
        <v>0</v>
      </c>
      <c r="D27" s="107">
        <v>0.2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0.1</v>
      </c>
    </row>
    <row r="28" spans="1:10" ht="14.25" customHeight="1">
      <c r="A28" s="14"/>
      <c r="B28" s="95" t="s">
        <v>119</v>
      </c>
      <c r="C28" s="95">
        <f aca="true" t="shared" si="1" ref="C28:J28">SUM(C26:C27)</f>
        <v>-8.1</v>
      </c>
      <c r="D28" s="95">
        <f t="shared" si="1"/>
        <v>-7.8</v>
      </c>
      <c r="E28" s="95">
        <f t="shared" si="1"/>
        <v>-24.3</v>
      </c>
      <c r="F28" s="95">
        <f t="shared" si="1"/>
        <v>-18.53</v>
      </c>
      <c r="G28" s="95">
        <f t="shared" si="1"/>
        <v>-33.5</v>
      </c>
      <c r="H28" s="95">
        <f t="shared" si="1"/>
        <v>-19</v>
      </c>
      <c r="I28" s="95">
        <f t="shared" si="1"/>
        <v>-25.3</v>
      </c>
      <c r="J28" s="95">
        <f t="shared" si="1"/>
        <v>-18.799999999999997</v>
      </c>
    </row>
    <row r="29" spans="1:10" ht="12.75">
      <c r="A29" s="1"/>
      <c r="B29" s="99" t="s">
        <v>134</v>
      </c>
      <c r="C29" s="107">
        <v>0</v>
      </c>
      <c r="D29" s="98">
        <v>-20</v>
      </c>
      <c r="E29" s="98">
        <v>-40</v>
      </c>
      <c r="F29" s="84">
        <v>20</v>
      </c>
      <c r="G29" s="84">
        <v>20</v>
      </c>
      <c r="H29" s="84">
        <v>-32.6</v>
      </c>
      <c r="I29" s="84">
        <v>-0.1</v>
      </c>
      <c r="J29" s="84">
        <v>-26.4</v>
      </c>
    </row>
    <row r="30" spans="1:10" ht="12.75">
      <c r="A30" s="1"/>
      <c r="B30" s="95" t="s">
        <v>66</v>
      </c>
      <c r="C30" s="95">
        <f aca="true" t="shared" si="2" ref="C30:J30">SUM(C28:C29)</f>
        <v>-8.1</v>
      </c>
      <c r="D30" s="95">
        <f t="shared" si="2"/>
        <v>-27.8</v>
      </c>
      <c r="E30" s="95">
        <f t="shared" si="2"/>
        <v>-64.3</v>
      </c>
      <c r="F30" s="95">
        <f t="shared" si="2"/>
        <v>1.4699999999999989</v>
      </c>
      <c r="G30" s="95">
        <f t="shared" si="2"/>
        <v>-13.5</v>
      </c>
      <c r="H30" s="95">
        <f t="shared" si="2"/>
        <v>-51.6</v>
      </c>
      <c r="I30" s="95">
        <f t="shared" si="2"/>
        <v>-25.400000000000002</v>
      </c>
      <c r="J30" s="95">
        <f t="shared" si="2"/>
        <v>-45.199999999999996</v>
      </c>
    </row>
    <row r="31" spans="1:10" ht="12.75">
      <c r="A31" s="14" t="s">
        <v>32</v>
      </c>
      <c r="B31" s="100"/>
      <c r="C31" s="108"/>
      <c r="D31" s="108"/>
      <c r="E31" s="108"/>
      <c r="F31" s="108"/>
      <c r="G31" s="108"/>
      <c r="H31" s="125"/>
      <c r="I31" s="125"/>
      <c r="J31" s="125"/>
    </row>
    <row r="32" spans="1:10" ht="12.75">
      <c r="A32" s="2"/>
      <c r="B32" s="110" t="s">
        <v>120</v>
      </c>
      <c r="C32" s="107">
        <v>0</v>
      </c>
      <c r="D32" s="107">
        <v>143.3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</row>
    <row r="33" spans="1:10" ht="13.5" customHeight="1">
      <c r="A33" s="1"/>
      <c r="B33" s="110" t="s">
        <v>121</v>
      </c>
      <c r="C33" s="98">
        <v>-33.8</v>
      </c>
      <c r="D33" s="98">
        <v>-141.7</v>
      </c>
      <c r="E33" s="98">
        <v>0</v>
      </c>
      <c r="F33" s="98">
        <v>0</v>
      </c>
      <c r="G33" s="107">
        <v>0</v>
      </c>
      <c r="H33" s="107">
        <v>0</v>
      </c>
      <c r="I33" s="107">
        <v>0</v>
      </c>
      <c r="J33" s="107">
        <v>0</v>
      </c>
    </row>
    <row r="34" spans="1:10" ht="13.5" customHeight="1">
      <c r="A34" s="1"/>
      <c r="B34" s="110" t="s">
        <v>122</v>
      </c>
      <c r="C34" s="106">
        <v>0.3</v>
      </c>
      <c r="D34" s="106">
        <v>0.4</v>
      </c>
      <c r="E34" s="106">
        <v>-0.7</v>
      </c>
      <c r="F34" s="106">
        <v>0</v>
      </c>
      <c r="G34" s="107">
        <v>0</v>
      </c>
      <c r="H34" s="107">
        <v>0</v>
      </c>
      <c r="I34" s="107">
        <v>0</v>
      </c>
      <c r="J34" s="107">
        <v>0</v>
      </c>
    </row>
    <row r="35" spans="1:10" ht="12.75">
      <c r="A35" s="2"/>
      <c r="B35" s="95" t="s">
        <v>54</v>
      </c>
      <c r="C35" s="95">
        <f aca="true" t="shared" si="3" ref="C35:J35">SUM(C32:C34)</f>
        <v>-33.5</v>
      </c>
      <c r="D35" s="95">
        <f t="shared" si="3"/>
        <v>2.0000000000000226</v>
      </c>
      <c r="E35" s="95">
        <f t="shared" si="3"/>
        <v>-0.7</v>
      </c>
      <c r="F35" s="95">
        <f t="shared" si="3"/>
        <v>0</v>
      </c>
      <c r="G35" s="95">
        <f t="shared" si="3"/>
        <v>0</v>
      </c>
      <c r="H35" s="95">
        <f t="shared" si="3"/>
        <v>0</v>
      </c>
      <c r="I35" s="95">
        <f t="shared" si="3"/>
        <v>0</v>
      </c>
      <c r="J35" s="95">
        <f t="shared" si="3"/>
        <v>0</v>
      </c>
    </row>
    <row r="36" spans="1:10" ht="12.75">
      <c r="A36" s="14" t="s">
        <v>33</v>
      </c>
      <c r="B36" s="98"/>
      <c r="C36" s="108"/>
      <c r="D36" s="108"/>
      <c r="E36" s="108"/>
      <c r="F36" s="108"/>
      <c r="G36" s="108"/>
      <c r="H36" s="125"/>
      <c r="I36" s="125"/>
      <c r="J36" s="125"/>
    </row>
    <row r="37" spans="1:10" ht="12.75">
      <c r="A37" s="1"/>
      <c r="B37" s="111" t="s">
        <v>100</v>
      </c>
      <c r="C37" s="98">
        <v>4.1</v>
      </c>
      <c r="D37" s="98">
        <v>-1</v>
      </c>
      <c r="E37" s="98">
        <v>-2.5</v>
      </c>
      <c r="F37" s="98">
        <v>1.2</v>
      </c>
      <c r="G37" s="107">
        <v>0.6</v>
      </c>
      <c r="H37" s="107">
        <v>2.1</v>
      </c>
      <c r="I37" s="98">
        <v>-1.2</v>
      </c>
      <c r="J37" s="98">
        <v>0.3</v>
      </c>
    </row>
    <row r="38" spans="1:10" ht="12.75">
      <c r="A38" s="1"/>
      <c r="B38" s="95" t="s">
        <v>101</v>
      </c>
      <c r="C38" s="95">
        <f aca="true" t="shared" si="4" ref="C38:J38">+C24+C30+C35+C37</f>
        <v>10.200000000000001</v>
      </c>
      <c r="D38" s="95">
        <f t="shared" si="4"/>
        <v>-11.899999999999977</v>
      </c>
      <c r="E38" s="95">
        <f t="shared" si="4"/>
        <v>-42.00000000000001</v>
      </c>
      <c r="F38" s="95">
        <f t="shared" si="4"/>
        <v>10.669999999999998</v>
      </c>
      <c r="G38" s="95">
        <f t="shared" si="4"/>
        <v>13.899999999999997</v>
      </c>
      <c r="H38" s="95">
        <f t="shared" si="4"/>
        <v>-30.400000000000006</v>
      </c>
      <c r="I38" s="95">
        <f t="shared" si="4"/>
        <v>14.399999999999999</v>
      </c>
      <c r="J38" s="95">
        <f t="shared" si="4"/>
        <v>-16.21999999999999</v>
      </c>
    </row>
    <row r="39" spans="1:10" ht="12.75">
      <c r="A39" s="14" t="s">
        <v>34</v>
      </c>
      <c r="B39" s="98" t="s">
        <v>102</v>
      </c>
      <c r="C39" s="98">
        <v>187.4</v>
      </c>
      <c r="D39" s="98">
        <v>197.6</v>
      </c>
      <c r="E39" s="98">
        <v>185.7</v>
      </c>
      <c r="F39" s="98">
        <v>143.7</v>
      </c>
      <c r="G39" s="98">
        <v>154.5</v>
      </c>
      <c r="H39" s="98">
        <v>168.4</v>
      </c>
      <c r="I39" s="98">
        <v>138</v>
      </c>
      <c r="J39" s="98">
        <v>152.6</v>
      </c>
    </row>
    <row r="40" spans="1:10" ht="12.75">
      <c r="A40" s="1" t="s">
        <v>35</v>
      </c>
      <c r="B40" s="98" t="s">
        <v>103</v>
      </c>
      <c r="C40" s="98">
        <f>C38+C39</f>
        <v>197.6</v>
      </c>
      <c r="D40" s="98">
        <v>185.7</v>
      </c>
      <c r="E40" s="98">
        <v>143.7</v>
      </c>
      <c r="F40" s="98">
        <v>154.5</v>
      </c>
      <c r="G40" s="98">
        <f>G39+G38</f>
        <v>168.4</v>
      </c>
      <c r="H40" s="98">
        <f>H39+H38</f>
        <v>138</v>
      </c>
      <c r="I40" s="98">
        <v>152.6</v>
      </c>
      <c r="J40" s="98">
        <f>J39+J38</f>
        <v>136.38</v>
      </c>
    </row>
    <row r="41" ht="12.75">
      <c r="B41" s="53"/>
    </row>
    <row r="42" spans="2:7" ht="11.25">
      <c r="B42"/>
      <c r="C42" s="43"/>
      <c r="D42" s="43"/>
      <c r="E42" s="43"/>
      <c r="F42" s="43"/>
      <c r="G42" s="43"/>
    </row>
  </sheetData>
  <sheetProtection/>
  <mergeCells count="3">
    <mergeCell ref="A3:B3"/>
    <mergeCell ref="C5:F5"/>
    <mergeCell ref="G5:J5"/>
  </mergeCells>
  <printOptions/>
  <pageMargins left="0.787401575" right="0.787401575" top="0.28" bottom="0.984251969" header="1.03" footer="0.4921259845"/>
  <pageSetup fitToHeight="1" fitToWidth="1"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26" sqref="AJ26"/>
    </sheetView>
  </sheetViews>
  <sheetFormatPr defaultColWidth="12" defaultRowHeight="11.25"/>
  <cols>
    <col min="1" max="17" width="12" style="0" customWidth="1"/>
    <col min="18" max="18" width="5.66015625" style="0" customWidth="1"/>
  </cols>
  <sheetData>
    <row r="1" spans="1:36" ht="12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56" t="s">
        <v>72</v>
      </c>
      <c r="N1" s="56"/>
      <c r="O1" s="56"/>
      <c r="P1" s="56"/>
      <c r="Q1" s="56"/>
      <c r="R1" s="56"/>
      <c r="S1" s="56"/>
      <c r="T1" s="56"/>
      <c r="U1" s="56"/>
      <c r="V1" s="56"/>
      <c r="W1" s="56"/>
      <c r="Z1" s="57" t="s">
        <v>73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3" spans="1:32" ht="12">
      <c r="A3" s="61" t="s">
        <v>37</v>
      </c>
      <c r="M3" s="61" t="s">
        <v>37</v>
      </c>
      <c r="S3" s="61" t="s">
        <v>11</v>
      </c>
      <c r="Z3" s="61" t="s">
        <v>37</v>
      </c>
      <c r="AF3" s="61" t="s">
        <v>11</v>
      </c>
    </row>
    <row r="4" spans="2:36" ht="12">
      <c r="B4" t="s">
        <v>68</v>
      </c>
      <c r="C4" t="s">
        <v>67</v>
      </c>
      <c r="D4" t="s">
        <v>69</v>
      </c>
      <c r="E4" t="s">
        <v>70</v>
      </c>
      <c r="G4" s="61" t="s">
        <v>11</v>
      </c>
      <c r="N4" t="s">
        <v>68</v>
      </c>
      <c r="O4" t="s">
        <v>67</v>
      </c>
      <c r="P4" t="s">
        <v>69</v>
      </c>
      <c r="Q4" t="s">
        <v>70</v>
      </c>
      <c r="T4" t="s">
        <v>68</v>
      </c>
      <c r="U4" t="s">
        <v>67</v>
      </c>
      <c r="V4" t="s">
        <v>69</v>
      </c>
      <c r="W4" t="s">
        <v>70</v>
      </c>
      <c r="AA4" t="s">
        <v>68</v>
      </c>
      <c r="AB4" t="s">
        <v>67</v>
      </c>
      <c r="AC4" t="s">
        <v>69</v>
      </c>
      <c r="AD4" t="s">
        <v>70</v>
      </c>
      <c r="AG4" t="s">
        <v>68</v>
      </c>
      <c r="AH4" t="s">
        <v>67</v>
      </c>
      <c r="AI4" t="s">
        <v>69</v>
      </c>
      <c r="AJ4" t="s">
        <v>70</v>
      </c>
    </row>
    <row r="5" spans="1:36" ht="11.25">
      <c r="A5">
        <v>2006</v>
      </c>
      <c r="B5" s="63" t="e">
        <f>+#REF!+#REF!+#REF!</f>
        <v>#REF!</v>
      </c>
      <c r="C5" s="63" t="e">
        <f>+#REF!+#REF!+#REF!</f>
        <v>#REF!</v>
      </c>
      <c r="D5" s="63" t="e">
        <f>+#REF!+#REF!+#REF!</f>
        <v>#REF!</v>
      </c>
      <c r="E5" s="63" t="e">
        <f>+#REF!+#REF!+#REF!</f>
        <v>#REF!</v>
      </c>
      <c r="H5" t="s">
        <v>68</v>
      </c>
      <c r="I5" t="s">
        <v>67</v>
      </c>
      <c r="J5" t="s">
        <v>69</v>
      </c>
      <c r="K5" t="s">
        <v>70</v>
      </c>
      <c r="M5">
        <v>2006</v>
      </c>
      <c r="N5" s="63" t="e">
        <f>+#REF!</f>
        <v>#REF!</v>
      </c>
      <c r="O5" s="63" t="e">
        <f>+#REF!</f>
        <v>#REF!</v>
      </c>
      <c r="P5" s="63" t="e">
        <f>+#REF!</f>
        <v>#REF!</v>
      </c>
      <c r="Q5" s="63" t="e">
        <f>+#REF!</f>
        <v>#REF!</v>
      </c>
      <c r="S5">
        <v>2006</v>
      </c>
      <c r="T5" s="63" t="e">
        <f>+#REF!</f>
        <v>#REF!</v>
      </c>
      <c r="U5" s="63" t="e">
        <f>+#REF!</f>
        <v>#REF!</v>
      </c>
      <c r="V5" s="63" t="e">
        <f>+#REF!</f>
        <v>#REF!</v>
      </c>
      <c r="W5" s="63" t="e">
        <f>+#REF!</f>
        <v>#REF!</v>
      </c>
      <c r="Z5">
        <v>2006</v>
      </c>
      <c r="AA5" s="63" t="e">
        <f>+#REF!</f>
        <v>#REF!</v>
      </c>
      <c r="AB5" s="63" t="e">
        <f>+#REF!</f>
        <v>#REF!</v>
      </c>
      <c r="AC5" s="63" t="e">
        <f>+#REF!</f>
        <v>#REF!</v>
      </c>
      <c r="AD5" s="63" t="e">
        <f>+#REF!</f>
        <v>#REF!</v>
      </c>
      <c r="AF5">
        <v>2006</v>
      </c>
      <c r="AG5" s="63" t="e">
        <f>+#REF!</f>
        <v>#REF!</v>
      </c>
      <c r="AH5" s="63" t="e">
        <f>+#REF!</f>
        <v>#REF!</v>
      </c>
      <c r="AI5" s="63" t="e">
        <f>+#REF!</f>
        <v>#REF!</v>
      </c>
      <c r="AJ5" s="63" t="e">
        <f>+#REF!</f>
        <v>#REF!</v>
      </c>
    </row>
    <row r="6" spans="1:36" ht="11.25">
      <c r="A6">
        <v>2007</v>
      </c>
      <c r="B6" s="63" t="e">
        <f>+#REF!+#REF!+#REF!</f>
        <v>#REF!</v>
      </c>
      <c r="C6" s="63" t="e">
        <f>+#REF!+#REF!+#REF!</f>
        <v>#REF!</v>
      </c>
      <c r="D6" s="63" t="e">
        <f>+#REF!+#REF!+#REF!</f>
        <v>#REF!</v>
      </c>
      <c r="E6" s="63"/>
      <c r="G6">
        <v>2006</v>
      </c>
      <c r="H6" s="63" t="e">
        <f>+#REF!+#REF!+#REF!</f>
        <v>#REF!</v>
      </c>
      <c r="I6" s="63" t="e">
        <f>+#REF!+#REF!+#REF!</f>
        <v>#REF!</v>
      </c>
      <c r="J6" s="63" t="e">
        <f>+#REF!+#REF!+#REF!</f>
        <v>#REF!</v>
      </c>
      <c r="K6" s="63" t="e">
        <f>+#REF!+#REF!+#REF!</f>
        <v>#REF!</v>
      </c>
      <c r="M6">
        <v>2007</v>
      </c>
      <c r="N6" s="63" t="e">
        <f>+#REF!</f>
        <v>#REF!</v>
      </c>
      <c r="O6" s="63" t="e">
        <f>+#REF!</f>
        <v>#REF!</v>
      </c>
      <c r="P6" s="63" t="e">
        <f>+#REF!</f>
        <v>#REF!</v>
      </c>
      <c r="Q6" s="63"/>
      <c r="S6">
        <v>2007</v>
      </c>
      <c r="T6" s="63" t="e">
        <f>+#REF!</f>
        <v>#REF!</v>
      </c>
      <c r="U6" s="63" t="e">
        <f>+#REF!</f>
        <v>#REF!</v>
      </c>
      <c r="V6" s="63" t="e">
        <f>+#REF!</f>
        <v>#REF!</v>
      </c>
      <c r="W6" s="63"/>
      <c r="Z6">
        <v>2007</v>
      </c>
      <c r="AA6" s="63" t="e">
        <f>+#REF!</f>
        <v>#REF!</v>
      </c>
      <c r="AB6" s="63" t="e">
        <f>+#REF!</f>
        <v>#REF!</v>
      </c>
      <c r="AC6" s="63" t="e">
        <f>+#REF!</f>
        <v>#REF!</v>
      </c>
      <c r="AD6" s="63"/>
      <c r="AF6">
        <v>2007</v>
      </c>
      <c r="AG6" s="63" t="e">
        <f>+#REF!</f>
        <v>#REF!</v>
      </c>
      <c r="AH6" s="63" t="e">
        <f>+#REF!</f>
        <v>#REF!</v>
      </c>
      <c r="AI6" s="63" t="e">
        <f>+#REF!</f>
        <v>#REF!</v>
      </c>
      <c r="AJ6" s="63"/>
    </row>
    <row r="7" spans="1:35" ht="11.25">
      <c r="A7" s="62" t="s">
        <v>75</v>
      </c>
      <c r="B7" s="60" t="e">
        <f>(+B6/B5)-1</f>
        <v>#REF!</v>
      </c>
      <c r="C7" s="60" t="e">
        <f>(+C6/C5)-1</f>
        <v>#REF!</v>
      </c>
      <c r="D7" s="60" t="e">
        <f>(+D6/D5)-1</f>
        <v>#REF!</v>
      </c>
      <c r="E7" s="60"/>
      <c r="G7">
        <v>2007</v>
      </c>
      <c r="H7" s="63" t="e">
        <f>+#REF!+#REF!+#REF!</f>
        <v>#REF!</v>
      </c>
      <c r="I7" s="63" t="e">
        <f>+#REF!+#REF!+#REF!</f>
        <v>#REF!</v>
      </c>
      <c r="J7" s="63" t="e">
        <f>+#REF!+#REF!+#REF!</f>
        <v>#REF!</v>
      </c>
      <c r="K7" s="63"/>
      <c r="M7" s="62" t="s">
        <v>75</v>
      </c>
      <c r="N7" s="60" t="e">
        <f>(+N6/N5)-1</f>
        <v>#REF!</v>
      </c>
      <c r="O7" s="60" t="e">
        <f>(+O6/O5)-1</f>
        <v>#REF!</v>
      </c>
      <c r="P7" s="60" t="e">
        <f>(+P6/P5)-1</f>
        <v>#REF!</v>
      </c>
      <c r="S7" s="62" t="s">
        <v>75</v>
      </c>
      <c r="T7" s="60" t="e">
        <f>(+T6/T5)-1</f>
        <v>#REF!</v>
      </c>
      <c r="U7" s="60" t="e">
        <f>(+U6/U5)-1</f>
        <v>#REF!</v>
      </c>
      <c r="V7" s="60" t="e">
        <f>(+V6/V5)-1</f>
        <v>#REF!</v>
      </c>
      <c r="Z7" s="62" t="s">
        <v>75</v>
      </c>
      <c r="AA7" s="60" t="e">
        <f>(+AA6/AA5)-1</f>
        <v>#REF!</v>
      </c>
      <c r="AB7" s="60" t="e">
        <f>(+AB6/AB5)-1</f>
        <v>#REF!</v>
      </c>
      <c r="AC7" s="60" t="e">
        <f>(+AC6/AC5)-1</f>
        <v>#REF!</v>
      </c>
      <c r="AF7" s="62" t="s">
        <v>75</v>
      </c>
      <c r="AG7" s="60" t="e">
        <f>(+AG6/AG5)-1</f>
        <v>#REF!</v>
      </c>
      <c r="AH7" s="60" t="e">
        <f>(+AH6/AH5)-1</f>
        <v>#REF!</v>
      </c>
      <c r="AI7" s="60" t="e">
        <f>(+AI6/AI5)-1</f>
        <v>#REF!</v>
      </c>
    </row>
    <row r="8" spans="7:10" ht="11.25">
      <c r="G8" s="62" t="s">
        <v>75</v>
      </c>
      <c r="H8" s="60" t="e">
        <f>(+H7/H6)-1</f>
        <v>#REF!</v>
      </c>
      <c r="I8" s="60" t="e">
        <f>(+I7/I6)-1</f>
        <v>#REF!</v>
      </c>
      <c r="J8" s="60" t="e">
        <f>(+J7/J6)-1</f>
        <v>#REF!</v>
      </c>
    </row>
    <row r="9" spans="19:32" ht="12">
      <c r="S9" s="61" t="s">
        <v>74</v>
      </c>
      <c r="AF9" s="61" t="s">
        <v>74</v>
      </c>
    </row>
    <row r="10" spans="7:36" ht="12">
      <c r="G10" s="61" t="s">
        <v>74</v>
      </c>
      <c r="T10" t="s">
        <v>68</v>
      </c>
      <c r="U10" t="s">
        <v>67</v>
      </c>
      <c r="V10" t="s">
        <v>69</v>
      </c>
      <c r="W10" t="s">
        <v>70</v>
      </c>
      <c r="AG10" t="s">
        <v>68</v>
      </c>
      <c r="AH10" t="s">
        <v>67</v>
      </c>
      <c r="AI10" t="s">
        <v>69</v>
      </c>
      <c r="AJ10" t="s">
        <v>70</v>
      </c>
    </row>
    <row r="11" spans="8:36" ht="11.25">
      <c r="H11" t="s">
        <v>68</v>
      </c>
      <c r="I11" t="s">
        <v>67</v>
      </c>
      <c r="J11" t="s">
        <v>69</v>
      </c>
      <c r="K11" t="s">
        <v>70</v>
      </c>
      <c r="S11">
        <v>2006</v>
      </c>
      <c r="T11" s="60" t="e">
        <f>+T5/N5</f>
        <v>#REF!</v>
      </c>
      <c r="U11" s="60" t="e">
        <f>+U5/O5</f>
        <v>#REF!</v>
      </c>
      <c r="V11" s="60" t="e">
        <f>+V5/P5</f>
        <v>#REF!</v>
      </c>
      <c r="W11" s="60" t="e">
        <f>+W5/Q5</f>
        <v>#REF!</v>
      </c>
      <c r="AF11">
        <v>2006</v>
      </c>
      <c r="AG11" s="60" t="e">
        <f>+AG5/AA5</f>
        <v>#REF!</v>
      </c>
      <c r="AH11" s="60" t="e">
        <f>+AH5/AB5</f>
        <v>#REF!</v>
      </c>
      <c r="AI11" s="60" t="e">
        <f>+AI5/AC5</f>
        <v>#REF!</v>
      </c>
      <c r="AJ11" s="60" t="e">
        <f>+AJ5/AD5</f>
        <v>#REF!</v>
      </c>
    </row>
    <row r="12" spans="7:36" ht="11.25">
      <c r="G12">
        <v>2006</v>
      </c>
      <c r="H12" s="60" t="e">
        <f>+H6/B5</f>
        <v>#REF!</v>
      </c>
      <c r="I12" s="60" t="e">
        <f>+I6/C5</f>
        <v>#REF!</v>
      </c>
      <c r="J12" s="60" t="e">
        <f>+J6/D5</f>
        <v>#REF!</v>
      </c>
      <c r="K12" s="60" t="e">
        <f>+K6/E5</f>
        <v>#REF!</v>
      </c>
      <c r="S12">
        <v>2007</v>
      </c>
      <c r="T12" s="60" t="e">
        <f>+T6/N6</f>
        <v>#REF!</v>
      </c>
      <c r="U12" s="60" t="e">
        <f>+U6/O6</f>
        <v>#REF!</v>
      </c>
      <c r="V12" s="60" t="e">
        <f>+V6/P6</f>
        <v>#REF!</v>
      </c>
      <c r="W12" s="60"/>
      <c r="AF12">
        <v>2007</v>
      </c>
      <c r="AG12" s="60" t="e">
        <f>+AG6/AA6</f>
        <v>#REF!</v>
      </c>
      <c r="AH12" s="60" t="e">
        <f>+AH6/AB6</f>
        <v>#REF!</v>
      </c>
      <c r="AI12" s="60" t="e">
        <f>+AI6/AC6</f>
        <v>#REF!</v>
      </c>
      <c r="AJ12" s="60"/>
    </row>
    <row r="13" spans="7:11" ht="11.25">
      <c r="G13">
        <v>2007</v>
      </c>
      <c r="H13" s="60" t="e">
        <f>+H7/B6</f>
        <v>#REF!</v>
      </c>
      <c r="I13" s="60" t="e">
        <f>+I7/C6</f>
        <v>#REF!</v>
      </c>
      <c r="J13" s="60" t="e">
        <f>+J7/D6</f>
        <v>#REF!</v>
      </c>
      <c r="K13" s="60"/>
    </row>
    <row r="53" spans="1:8" ht="12.75">
      <c r="A53" s="64" t="str">
        <f>+A7</f>
        <v>Growth:</v>
      </c>
      <c r="B53" s="66" t="e">
        <f>+B7</f>
        <v>#REF!</v>
      </c>
      <c r="C53" s="66" t="e">
        <f>+C7</f>
        <v>#REF!</v>
      </c>
      <c r="D53" s="66" t="e">
        <f>+D7</f>
        <v>#REF!</v>
      </c>
      <c r="E53" s="64" t="str">
        <f>+G8</f>
        <v>Growth:</v>
      </c>
      <c r="F53" s="65" t="e">
        <f>+H8</f>
        <v>#REF!</v>
      </c>
      <c r="G53" s="65" t="e">
        <f>+I8</f>
        <v>#REF!</v>
      </c>
      <c r="H53" s="65" t="e">
        <f>+J8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2">
      <selection activeCell="G46" sqref="G46"/>
    </sheetView>
  </sheetViews>
  <sheetFormatPr defaultColWidth="12" defaultRowHeight="11.25"/>
  <cols>
    <col min="1" max="1" width="28.83203125" style="1" customWidth="1"/>
    <col min="2" max="9" width="10.83203125" style="1" customWidth="1"/>
    <col min="10" max="16384" width="12" style="1" customWidth="1"/>
  </cols>
  <sheetData>
    <row r="1" ht="11.25" hidden="1"/>
    <row r="4" spans="1:9" ht="52.5" customHeight="1">
      <c r="A4" s="142" t="s">
        <v>7</v>
      </c>
      <c r="B4" s="142"/>
      <c r="C4" s="142"/>
      <c r="D4" s="142"/>
      <c r="E4" s="142"/>
      <c r="F4" s="142"/>
      <c r="G4" s="142"/>
      <c r="H4" s="142"/>
      <c r="I4" s="142"/>
    </row>
    <row r="5" spans="2:9" ht="11.25">
      <c r="B5" s="18"/>
      <c r="C5" s="18"/>
      <c r="D5" s="18"/>
      <c r="E5" s="18"/>
      <c r="I5" s="18"/>
    </row>
    <row r="6" spans="2:9" ht="11.25">
      <c r="B6" s="46"/>
      <c r="C6" s="141">
        <v>2005</v>
      </c>
      <c r="D6" s="141"/>
      <c r="E6" s="4"/>
      <c r="F6" s="3"/>
      <c r="G6" s="141">
        <v>2006</v>
      </c>
      <c r="H6" s="141"/>
      <c r="I6" s="4"/>
    </row>
    <row r="7" spans="2:9" ht="11.25">
      <c r="B7" s="5" t="s">
        <v>1</v>
      </c>
      <c r="C7" s="6" t="s">
        <v>2</v>
      </c>
      <c r="D7" s="7" t="s">
        <v>3</v>
      </c>
      <c r="E7" s="8" t="s">
        <v>0</v>
      </c>
      <c r="F7" s="7" t="s">
        <v>1</v>
      </c>
      <c r="G7" s="6" t="s">
        <v>2</v>
      </c>
      <c r="H7" s="7" t="s">
        <v>3</v>
      </c>
      <c r="I7" s="8" t="s">
        <v>0</v>
      </c>
    </row>
    <row r="8" spans="2:9" ht="11.25">
      <c r="B8" s="49"/>
      <c r="C8" s="20"/>
      <c r="D8" s="20"/>
      <c r="E8" s="21"/>
      <c r="F8" s="19"/>
      <c r="G8" s="20"/>
      <c r="H8" s="20"/>
      <c r="I8" s="21"/>
    </row>
    <row r="9" spans="1:9" ht="11.25">
      <c r="A9" s="17" t="s">
        <v>8</v>
      </c>
      <c r="B9" s="49"/>
      <c r="C9" s="11"/>
      <c r="D9" s="11"/>
      <c r="E9" s="21"/>
      <c r="F9" s="19"/>
      <c r="G9" s="11"/>
      <c r="H9" s="11"/>
      <c r="I9" s="21"/>
    </row>
    <row r="10" spans="1:9" ht="11.25">
      <c r="A10" s="9" t="s">
        <v>9</v>
      </c>
      <c r="B10" s="49"/>
      <c r="C10" s="11"/>
      <c r="D10" s="11"/>
      <c r="E10" s="21"/>
      <c r="F10" s="19"/>
      <c r="G10" s="11"/>
      <c r="H10" s="11"/>
      <c r="I10" s="21"/>
    </row>
    <row r="11" spans="1:9" ht="11.25">
      <c r="A11" s="1" t="s">
        <v>4</v>
      </c>
      <c r="B11" s="13">
        <v>9.200000000000042</v>
      </c>
      <c r="C11" s="11">
        <v>96.2</v>
      </c>
      <c r="D11" s="11">
        <v>193.1</v>
      </c>
      <c r="E11" s="21">
        <v>262.5</v>
      </c>
      <c r="F11" s="11">
        <v>105.7</v>
      </c>
      <c r="G11" s="12">
        <v>0</v>
      </c>
      <c r="H11" s="12">
        <v>0</v>
      </c>
      <c r="I11" s="16">
        <v>0</v>
      </c>
    </row>
    <row r="12" spans="1:9" ht="11.25">
      <c r="A12" s="1" t="s">
        <v>6</v>
      </c>
      <c r="B12" s="13">
        <v>82.8</v>
      </c>
      <c r="C12" s="11">
        <v>178.5</v>
      </c>
      <c r="D12" s="11">
        <v>263.3</v>
      </c>
      <c r="E12" s="21">
        <v>351.2</v>
      </c>
      <c r="F12" s="11">
        <v>77.9</v>
      </c>
      <c r="G12" s="12">
        <v>0</v>
      </c>
      <c r="H12" s="12">
        <v>0</v>
      </c>
      <c r="I12" s="16">
        <v>0</v>
      </c>
    </row>
    <row r="13" spans="1:9" ht="11.25">
      <c r="A13" s="1" t="s">
        <v>10</v>
      </c>
      <c r="B13" s="13">
        <v>0</v>
      </c>
      <c r="C13" s="11">
        <v>0</v>
      </c>
      <c r="D13" s="11">
        <v>0</v>
      </c>
      <c r="E13" s="21">
        <v>0</v>
      </c>
      <c r="F13" s="11">
        <v>0</v>
      </c>
      <c r="G13" s="12">
        <v>0</v>
      </c>
      <c r="H13" s="12">
        <v>0</v>
      </c>
      <c r="I13" s="16">
        <v>0</v>
      </c>
    </row>
    <row r="14" spans="1:9" ht="11.25">
      <c r="A14" s="1" t="s">
        <v>11</v>
      </c>
      <c r="B14" s="41">
        <v>92.00000000000006</v>
      </c>
      <c r="C14" s="24">
        <v>274.7</v>
      </c>
      <c r="D14" s="24">
        <v>456.4</v>
      </c>
      <c r="E14" s="23">
        <v>613.7</v>
      </c>
      <c r="F14" s="24">
        <v>183.6</v>
      </c>
      <c r="G14" s="22">
        <v>0</v>
      </c>
      <c r="H14" s="22">
        <v>0</v>
      </c>
      <c r="I14" s="25">
        <v>0</v>
      </c>
    </row>
    <row r="15" spans="2:9" ht="11.25">
      <c r="B15" s="49"/>
      <c r="C15" s="11"/>
      <c r="D15" s="11"/>
      <c r="E15" s="21"/>
      <c r="F15" s="19"/>
      <c r="G15" s="11"/>
      <c r="H15" s="11"/>
      <c r="I15" s="21"/>
    </row>
    <row r="16" spans="2:9" ht="11.25">
      <c r="B16" s="49"/>
      <c r="C16" s="11"/>
      <c r="D16" s="11"/>
      <c r="E16" s="21"/>
      <c r="F16" s="19"/>
      <c r="G16" s="11"/>
      <c r="H16" s="11"/>
      <c r="I16" s="21"/>
    </row>
    <row r="17" spans="1:9" ht="11.25">
      <c r="A17" s="17" t="s">
        <v>8</v>
      </c>
      <c r="B17" s="49"/>
      <c r="C17" s="11"/>
      <c r="D17" s="11"/>
      <c r="E17" s="21"/>
      <c r="F17" s="19"/>
      <c r="G17" s="11"/>
      <c r="H17" s="11"/>
      <c r="I17" s="21"/>
    </row>
    <row r="18" spans="1:9" ht="11.25">
      <c r="A18" s="9" t="s">
        <v>12</v>
      </c>
      <c r="B18" s="49"/>
      <c r="C18" s="11"/>
      <c r="D18" s="11"/>
      <c r="E18" s="21"/>
      <c r="F18" s="19"/>
      <c r="G18" s="11"/>
      <c r="H18" s="11"/>
      <c r="I18" s="21"/>
    </row>
    <row r="19" spans="1:9" ht="11.25">
      <c r="A19" s="1" t="s">
        <v>4</v>
      </c>
      <c r="B19" s="13">
        <v>9.200000000000042</v>
      </c>
      <c r="C19" s="11">
        <v>87</v>
      </c>
      <c r="D19" s="11">
        <v>96.90000000000013</v>
      </c>
      <c r="E19" s="21">
        <v>69.39999999999964</v>
      </c>
      <c r="F19" s="11">
        <v>105.7</v>
      </c>
      <c r="G19" s="12">
        <v>-105.7</v>
      </c>
      <c r="H19" s="12">
        <v>0</v>
      </c>
      <c r="I19" s="16">
        <v>0</v>
      </c>
    </row>
    <row r="20" spans="1:9" ht="11.25">
      <c r="A20" s="1" t="s">
        <v>6</v>
      </c>
      <c r="B20" s="13">
        <v>82.8</v>
      </c>
      <c r="C20" s="11">
        <v>95.7</v>
      </c>
      <c r="D20" s="11">
        <v>84.8</v>
      </c>
      <c r="E20" s="21">
        <v>87.9</v>
      </c>
      <c r="F20" s="11">
        <v>77.9</v>
      </c>
      <c r="G20" s="12">
        <v>-77.9</v>
      </c>
      <c r="H20" s="12">
        <v>0</v>
      </c>
      <c r="I20" s="16">
        <v>0</v>
      </c>
    </row>
    <row r="21" spans="1:9" ht="11.25">
      <c r="A21" s="1" t="s">
        <v>10</v>
      </c>
      <c r="B21" s="13">
        <v>0</v>
      </c>
      <c r="C21" s="11">
        <v>0</v>
      </c>
      <c r="D21" s="11">
        <v>0</v>
      </c>
      <c r="E21" s="21">
        <v>0</v>
      </c>
      <c r="F21" s="11">
        <v>0</v>
      </c>
      <c r="G21" s="12">
        <v>0</v>
      </c>
      <c r="H21" s="12">
        <v>0</v>
      </c>
      <c r="I21" s="16">
        <v>0</v>
      </c>
    </row>
    <row r="22" spans="1:9" ht="11.25">
      <c r="A22" s="1" t="s">
        <v>11</v>
      </c>
      <c r="B22" s="41">
        <v>92.00000000000006</v>
      </c>
      <c r="C22" s="24">
        <v>182.7</v>
      </c>
      <c r="D22" s="24">
        <v>181.7</v>
      </c>
      <c r="E22" s="23">
        <v>157.3</v>
      </c>
      <c r="F22" s="24">
        <v>183.6</v>
      </c>
      <c r="G22" s="22">
        <v>-183.6</v>
      </c>
      <c r="H22" s="22">
        <v>0</v>
      </c>
      <c r="I22" s="25">
        <v>0</v>
      </c>
    </row>
    <row r="23" spans="2:9" ht="11.25">
      <c r="B23" s="49"/>
      <c r="C23" s="26"/>
      <c r="D23" s="26"/>
      <c r="E23" s="27"/>
      <c r="F23" s="19"/>
      <c r="G23" s="26"/>
      <c r="H23" s="26"/>
      <c r="I23" s="21"/>
    </row>
    <row r="24" spans="2:9" ht="11.25">
      <c r="B24" s="49"/>
      <c r="C24" s="26"/>
      <c r="D24" s="26"/>
      <c r="E24" s="27"/>
      <c r="F24" s="19"/>
      <c r="G24" s="28"/>
      <c r="H24" s="28"/>
      <c r="I24" s="16"/>
    </row>
    <row r="25" spans="1:9" ht="11.25">
      <c r="A25" s="44" t="s">
        <v>13</v>
      </c>
      <c r="B25" s="49"/>
      <c r="C25" s="11"/>
      <c r="D25" s="11"/>
      <c r="E25" s="21"/>
      <c r="F25" s="19"/>
      <c r="G25" s="12"/>
      <c r="H25" s="12"/>
      <c r="I25" s="16"/>
    </row>
    <row r="26" spans="1:9" ht="11.25">
      <c r="A26" s="1" t="s">
        <v>14</v>
      </c>
      <c r="B26" s="15">
        <v>59.6</v>
      </c>
      <c r="C26" s="11">
        <v>132.9</v>
      </c>
      <c r="D26" s="11">
        <v>197.2</v>
      </c>
      <c r="E26" s="21">
        <v>296.8</v>
      </c>
      <c r="F26" s="11">
        <v>75</v>
      </c>
      <c r="G26" s="12">
        <v>0</v>
      </c>
      <c r="H26" s="12">
        <v>0</v>
      </c>
      <c r="I26" s="16">
        <v>0</v>
      </c>
    </row>
    <row r="27" spans="1:9" ht="11.25">
      <c r="A27" s="1" t="s">
        <v>15</v>
      </c>
      <c r="B27" s="15">
        <v>0</v>
      </c>
      <c r="C27" s="11">
        <v>0</v>
      </c>
      <c r="D27" s="11">
        <v>0</v>
      </c>
      <c r="E27" s="21">
        <v>2.1</v>
      </c>
      <c r="F27" s="10">
        <v>0.6</v>
      </c>
      <c r="G27" s="12">
        <v>0</v>
      </c>
      <c r="H27" s="12">
        <v>0</v>
      </c>
      <c r="I27" s="16">
        <v>0</v>
      </c>
    </row>
    <row r="28" spans="1:9" ht="11.25">
      <c r="A28" s="1" t="s">
        <v>16</v>
      </c>
      <c r="B28" s="15">
        <v>0</v>
      </c>
      <c r="C28" s="11">
        <v>0.1</v>
      </c>
      <c r="D28" s="11">
        <v>0.1</v>
      </c>
      <c r="E28" s="21">
        <v>0.1</v>
      </c>
      <c r="F28" s="10">
        <v>1.3</v>
      </c>
      <c r="G28" s="12">
        <v>0</v>
      </c>
      <c r="H28" s="12">
        <v>0</v>
      </c>
      <c r="I28" s="16">
        <v>0</v>
      </c>
    </row>
    <row r="29" spans="2:9" ht="11.25">
      <c r="B29" s="15"/>
      <c r="C29" s="11"/>
      <c r="D29" s="11"/>
      <c r="E29" s="21"/>
      <c r="F29" s="10"/>
      <c r="G29" s="12"/>
      <c r="H29" s="12"/>
      <c r="I29" s="16"/>
    </row>
    <row r="30" spans="2:9" ht="11.25">
      <c r="B30" s="49"/>
      <c r="C30" s="11"/>
      <c r="D30" s="11"/>
      <c r="E30" s="21"/>
      <c r="F30" s="19"/>
      <c r="G30" s="12"/>
      <c r="H30" s="12"/>
      <c r="I30" s="16"/>
    </row>
    <row r="31" spans="1:9" ht="11.25">
      <c r="A31" s="1" t="s">
        <v>17</v>
      </c>
      <c r="B31" s="49">
        <v>0.3081511619888283</v>
      </c>
      <c r="C31" s="26">
        <v>0.31919026684388097</v>
      </c>
      <c r="D31" s="26">
        <v>0.29155378759301814</v>
      </c>
      <c r="E31" s="27">
        <v>0.3196825070991139</v>
      </c>
      <c r="F31" s="19">
        <v>0.3081992184912908</v>
      </c>
      <c r="G31" s="28" t="s">
        <v>18</v>
      </c>
      <c r="H31" s="28" t="s">
        <v>18</v>
      </c>
      <c r="I31" s="16" t="s">
        <v>18</v>
      </c>
    </row>
    <row r="32" spans="1:9" ht="11.25">
      <c r="A32" s="1" t="s">
        <v>19</v>
      </c>
      <c r="B32" s="48">
        <v>14494</v>
      </c>
      <c r="C32" s="30">
        <v>14449</v>
      </c>
      <c r="D32" s="30">
        <v>14433</v>
      </c>
      <c r="E32" s="31">
        <v>14434</v>
      </c>
      <c r="F32" s="29">
        <v>14520</v>
      </c>
      <c r="G32" s="32">
        <v>0</v>
      </c>
      <c r="H32" s="32">
        <v>0</v>
      </c>
      <c r="I32" s="16">
        <v>0</v>
      </c>
    </row>
    <row r="33" spans="2:9" ht="11.25">
      <c r="B33" s="49"/>
      <c r="C33" s="26"/>
      <c r="D33" s="26"/>
      <c r="E33" s="27"/>
      <c r="F33" s="19"/>
      <c r="G33" s="28"/>
      <c r="H33" s="28"/>
      <c r="I33" s="16"/>
    </row>
    <row r="34" spans="2:9" ht="11.25">
      <c r="B34" s="49"/>
      <c r="C34" s="26"/>
      <c r="D34" s="26"/>
      <c r="E34" s="27"/>
      <c r="F34" s="19"/>
      <c r="G34" s="28"/>
      <c r="H34" s="28"/>
      <c r="I34" s="16"/>
    </row>
    <row r="35" spans="1:9" ht="11.25">
      <c r="A35" s="1" t="s">
        <v>20</v>
      </c>
      <c r="B35" s="13">
        <v>9.099999999999975</v>
      </c>
      <c r="C35" s="11">
        <v>111.9</v>
      </c>
      <c r="D35" s="11">
        <v>283.2</v>
      </c>
      <c r="E35" s="21">
        <v>455.8</v>
      </c>
      <c r="F35" s="11">
        <v>130.1</v>
      </c>
      <c r="G35" s="12">
        <v>-63.5</v>
      </c>
      <c r="H35" s="12">
        <v>-63.5</v>
      </c>
      <c r="I35" s="16">
        <v>0</v>
      </c>
    </row>
    <row r="36" spans="1:9" ht="11.25">
      <c r="A36" s="1" t="s">
        <v>21</v>
      </c>
      <c r="B36" s="13">
        <v>-102.9</v>
      </c>
      <c r="C36" s="11">
        <v>-182</v>
      </c>
      <c r="D36" s="11">
        <v>-247.9</v>
      </c>
      <c r="E36" s="21">
        <v>-297.1</v>
      </c>
      <c r="F36" s="11">
        <v>-107.4</v>
      </c>
      <c r="G36" s="12">
        <v>-15</v>
      </c>
      <c r="H36" s="12">
        <v>-15</v>
      </c>
      <c r="I36" s="16">
        <v>0</v>
      </c>
    </row>
    <row r="37" spans="1:9" ht="11.25">
      <c r="A37" s="45" t="s">
        <v>22</v>
      </c>
      <c r="B37" s="50">
        <v>-93.8</v>
      </c>
      <c r="C37" s="35">
        <v>-70.09999999999992</v>
      </c>
      <c r="D37" s="35">
        <v>35.3</v>
      </c>
      <c r="E37" s="33">
        <v>158.7</v>
      </c>
      <c r="F37" s="35">
        <v>22.7</v>
      </c>
      <c r="G37" s="34">
        <v>-78.5</v>
      </c>
      <c r="H37" s="34">
        <v>-78.5</v>
      </c>
      <c r="I37" s="36">
        <v>0</v>
      </c>
    </row>
    <row r="38" spans="1:9" ht="11.25">
      <c r="A38" s="1" t="s">
        <v>23</v>
      </c>
      <c r="B38" s="13">
        <v>93.7</v>
      </c>
      <c r="C38" s="11">
        <v>68.9</v>
      </c>
      <c r="D38" s="11">
        <v>-34.4</v>
      </c>
      <c r="E38" s="21">
        <v>-151</v>
      </c>
      <c r="F38" s="11">
        <v>-20.80000000000008</v>
      </c>
      <c r="G38" s="12">
        <v>-975.8</v>
      </c>
      <c r="H38" s="12">
        <v>-975.8</v>
      </c>
      <c r="I38" s="16">
        <v>0</v>
      </c>
    </row>
    <row r="39" spans="2:9" ht="11.25">
      <c r="B39" s="49"/>
      <c r="C39" s="11"/>
      <c r="D39" s="11"/>
      <c r="E39" s="21"/>
      <c r="F39" s="19"/>
      <c r="G39" s="12"/>
      <c r="H39" s="12"/>
      <c r="I39" s="16"/>
    </row>
    <row r="40" spans="1:9" ht="11.25">
      <c r="A40" s="1" t="s">
        <v>24</v>
      </c>
      <c r="B40" s="42">
        <v>994</v>
      </c>
      <c r="C40" s="39">
        <v>975.4</v>
      </c>
      <c r="D40" s="39">
        <v>1021.7</v>
      </c>
      <c r="E40" s="38">
        <v>911.5</v>
      </c>
      <c r="F40" s="39">
        <v>954.1</v>
      </c>
      <c r="G40" s="37">
        <v>0</v>
      </c>
      <c r="H40" s="37">
        <v>0</v>
      </c>
      <c r="I40" s="40">
        <v>0</v>
      </c>
    </row>
  </sheetData>
  <sheetProtection/>
  <mergeCells count="3">
    <mergeCell ref="C6:D6"/>
    <mergeCell ref="G6:H6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2017-03-14T06:03:17Z</dcterms:created>
  <dcterms:modified xsi:type="dcterms:W3CDTF">2017-03-14T06:03:17Z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