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5985" windowWidth="25200" windowHeight="6165" tabRatio="698" activeTab="0"/>
  </bookViews>
  <sheets>
    <sheet name="Cover" sheetId="1" r:id="rId1"/>
    <sheet name="Siltronic at a glance" sheetId="2" r:id="rId2"/>
    <sheet name="P&amp;L" sheetId="3" r:id="rId3"/>
    <sheet name="Balance Sheet" sheetId="4" r:id="rId4"/>
    <sheet name="Cash Flow" sheetId="5" r:id="rId5"/>
    <sheet name="Grafik" sheetId="6" state="hidden" r:id="rId6"/>
    <sheet name="Kennzahlen" sheetId="7" state="hidden" r:id="rId7"/>
  </sheets>
  <definedNames>
    <definedName name="_xlnm.Print_Area" localSheetId="3">'Balance Sheet'!$A$1:$H$48</definedName>
    <definedName name="_xlnm.Print_Area" localSheetId="4">'Cash Flow'!$A$1:$J$37</definedName>
    <definedName name="_xlnm.Print_Area" localSheetId="2">'P&amp;L'!$A$1:$I$27</definedName>
    <definedName name="_xlnm.Print_Area" localSheetId="1">'Siltronic at a glance'!$A$1:$J$29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Sheet'!#REF!</definedName>
    <definedName name="Z_8BD95CFF_1187_4326_8FBA_C4874A94875E_.wvu.Cols" localSheetId="4" hidden="1">'Cash Flow'!$A:$A</definedName>
    <definedName name="Z_8BD95CFF_1187_4326_8FBA_C4874A94875E_.wvu.Cols" localSheetId="2" hidden="1">'P&amp;L'!#REF!</definedName>
    <definedName name="Z_8BD95CFF_1187_4326_8FBA_C4874A94875E_.wvu.Rows" localSheetId="3" hidden="1">'Balance Sheet'!#REF!</definedName>
    <definedName name="Z_8BD95CFF_1187_4326_8FBA_C4874A94875E_.wvu.Rows" localSheetId="6" hidden="1">'Kennzahlen'!$1:$1</definedName>
    <definedName name="Z_F5202215_7196_48B4_B9FC_E365702EF602_.wvu.Cols" localSheetId="3" hidden="1">'Balance Sheet'!#REF!</definedName>
    <definedName name="Z_F5202215_7196_48B4_B9FC_E365702EF602_.wvu.Cols" localSheetId="4" hidden="1">'Cash Flow'!$A:$A,'Cash Flow'!#REF!</definedName>
    <definedName name="Z_F5202215_7196_48B4_B9FC_E365702EF602_.wvu.Cols" localSheetId="2" hidden="1">'P&amp;L'!#REF!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Flow'!$A$1:$B$39</definedName>
    <definedName name="Z_F5202215_7196_48B4_B9FC_E365702EF602_.wvu.PrintArea" localSheetId="1" hidden="1">'Siltronic at a glance'!$A$1:$A$27</definedName>
    <definedName name="Z_F5202215_7196_48B4_B9FC_E365702EF602_.wvu.Rows" localSheetId="3" hidden="1">'Balance Sheet'!#REF!,'Balance Sheet'!#REF!,'Balance Sheet'!#REF!,'Balance Sheet'!#REF!</definedName>
    <definedName name="Z_F5202215_7196_48B4_B9FC_E365702EF602_.wvu.Rows" localSheetId="4" hidden="1">'Cash Flow'!#REF!,'Cash Flow'!#REF!</definedName>
    <definedName name="Z_F5202215_7196_48B4_B9FC_E365702EF602_.wvu.Rows" localSheetId="6" hidden="1">'Kennzahlen'!$1:$1</definedName>
    <definedName name="Z_F5202215_7196_48B4_B9FC_E365702EF602_.wvu.Rows" localSheetId="2" hidden="1">'P&amp;L'!#REF!,'P&amp;L'!#REF!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<sst xmlns="http://schemas.openxmlformats.org/spreadsheetml/2006/main" count="324" uniqueCount="209">
  <si>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</si>
  <si>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</si>
  <si>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</si>
  <si>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</si>
  <si>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</si>
  <si>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</si>
  <si>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</si>
  <si>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</si>
  <si>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</si>
  <si>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</si>
  <si>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</si>
  <si>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</si>
  <si>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</si>
  <si>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</si>
  <si>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</si>
  <si>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</si>
  <si>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</si>
  <si>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</si>
  <si>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</si>
  <si>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</si>
  <si>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</si>
  <si>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</si>
  <si>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</si>
  <si>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</si>
  <si>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</si>
  <si>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</si>
  <si>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</si>
  <si>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</si>
  <si>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</si>
  <si>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</si>
  <si>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</si>
  <si>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</si>
  <si>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</si>
  <si>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</si>
  <si>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</si>
  <si>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</si>
  <si>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</si>
  <si>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</si>
  <si>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</si>
  <si>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</si>
  <si>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</si>
  <si>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</si>
  <si>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</si>
  <si>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</si>
  <si>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</si>
  <si>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</si>
  <si>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</si>
  <si>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</si>
  <si>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</si>
  <si>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</si>
  <si>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</si>
  <si>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</si>
  <si>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</si>
  <si>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</si>
  <si>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</si>
  <si>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</si>
  <si>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</si>
  <si>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</si>
  <si>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</si>
  <si>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</si>
  <si>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</si>
  <si>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</si>
  <si>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</si>
  <si>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</si>
  <si>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</si>
  <si>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</si>
  <si>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</si>
  <si>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</si>
  <si>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</si>
  <si>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</si>
  <si>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</si>
  <si>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</si>
  <si>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</si>
  <si>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</si>
  <si>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</si>
  <si>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</si>
  <si>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</si>
  <si>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</si>
  <si>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</si>
  <si>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</si>
  <si>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</si>
  <si>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</si>
  <si>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</si>
  <si>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</si>
  <si>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</si>
  <si>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</si>
  <si>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</si>
  <si>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</si>
  <si>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</si>
  <si>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</si>
  <si>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</si>
  <si>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</si>
  <si>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</si>
  <si>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</si>
  <si>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</si>
  <si>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</si>
  <si>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</si>
  <si>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</si>
  <si>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-</t>
  </si>
  <si>
    <t>Subscribed capital of Siltronic AG</t>
  </si>
  <si>
    <t>Capital reserves of Siltronic AG</t>
  </si>
  <si>
    <t>Income tax receivables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</si>
  <si>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</si>
  <si>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</si>
  <si>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</si>
  <si>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</si>
  <si>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</si>
  <si>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</si>
  <si>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</si>
  <si>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</si>
  <si>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</si>
  <si>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</si>
  <si>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</si>
  <si>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</si>
  <si>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</si>
  <si>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</si>
  <si>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</si>
  <si>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</si>
  <si>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</si>
  <si>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</si>
  <si>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</si>
  <si>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</si>
  <si>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</si>
  <si>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</si>
  <si>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</si>
  <si>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Cash flow from investments excluding financial investments</t>
  </si>
  <si>
    <t>Payments for the acquisition of fixed-term deposits</t>
  </si>
  <si>
    <t>Proceeds from fixed-term deposits</t>
  </si>
  <si>
    <t>Interest income</t>
  </si>
  <si>
    <t>Tax expense</t>
  </si>
  <si>
    <t>Income Statement</t>
  </si>
  <si>
    <t>Balance Sheet</t>
  </si>
  <si>
    <t>Statement of cash flows</t>
  </si>
  <si>
    <t>-2,4</t>
  </si>
  <si>
    <t>-2,2</t>
  </si>
  <si>
    <t>-10,8</t>
  </si>
  <si>
    <t>-0,2</t>
  </si>
  <si>
    <t>-5,0</t>
  </si>
  <si>
    <t>-11,3</t>
  </si>
  <si>
    <t>-19,4</t>
  </si>
  <si>
    <t>-23,8</t>
  </si>
  <si>
    <t>-62,1</t>
  </si>
  <si>
    <t>-59,8</t>
  </si>
  <si>
    <t>-6,3</t>
  </si>
  <si>
    <t>-0,5</t>
  </si>
  <si>
    <t>-19,7</t>
  </si>
  <si>
    <t>-8,3</t>
  </si>
  <si>
    <t>-16,9</t>
  </si>
  <si>
    <t>-4,0</t>
  </si>
  <si>
    <t>-198,6</t>
  </si>
  <si>
    <t>-204,5</t>
  </si>
  <si>
    <t>-9,7</t>
  </si>
  <si>
    <t>-16,7</t>
  </si>
  <si>
    <t>-6,2</t>
  </si>
  <si>
    <t>-6,0</t>
  </si>
  <si>
    <t>-20,0</t>
  </si>
  <si>
    <r>
      <t>Net financial assets</t>
    </r>
    <r>
      <rPr>
        <vertAlign val="superscript"/>
        <sz val="10"/>
        <rFont val="Arial"/>
        <family val="2"/>
      </rPr>
      <t>2)</t>
    </r>
  </si>
  <si>
    <t>Net income (+) / loss (-) for the period</t>
  </si>
  <si>
    <t>October 26, 2017</t>
  </si>
  <si>
    <t>Q1-Q3</t>
  </si>
  <si>
    <t>-6,8</t>
  </si>
  <si>
    <t>-197,8</t>
  </si>
  <si>
    <t>-600,9</t>
  </si>
  <si>
    <t>-9,3</t>
  </si>
  <si>
    <t>-27,3</t>
  </si>
  <si>
    <t>-50,5</t>
  </si>
  <si>
    <t>-5,1</t>
  </si>
  <si>
    <t>-16,0</t>
  </si>
  <si>
    <t>-18,3</t>
  </si>
  <si>
    <t>-55,1</t>
  </si>
  <si>
    <t>-9,8</t>
  </si>
  <si>
    <t>-19,8</t>
  </si>
  <si>
    <t>-340,7</t>
  </si>
  <si>
    <t>163,3</t>
  </si>
  <si>
    <t>-2,3</t>
  </si>
  <si>
    <t>-1,9</t>
  </si>
  <si>
    <t>-15,0</t>
  </si>
  <si>
    <t>-0,4</t>
  </si>
  <si>
    <t>-1,8</t>
  </si>
  <si>
    <t>-5,3</t>
  </si>
  <si>
    <t>-7,3</t>
  </si>
  <si>
    <t>-13,9</t>
  </si>
  <si>
    <t>-4,9</t>
  </si>
  <si>
    <t>-9,9</t>
  </si>
  <si>
    <t>-23,3</t>
  </si>
  <si>
    <t>-42,7</t>
  </si>
  <si>
    <t>-0,6</t>
  </si>
  <si>
    <t>-8,2</t>
  </si>
  <si>
    <t>-77,9</t>
  </si>
  <si>
    <t>-19,1</t>
  </si>
  <si>
    <t>-60,3</t>
  </si>
  <si>
    <t>-72,5</t>
  </si>
  <si>
    <t>-39,2</t>
  </si>
  <si>
    <t>-133,1</t>
  </si>
  <si>
    <t>-90,3</t>
  </si>
  <si>
    <t>-39,6</t>
  </si>
  <si>
    <t>-3,4</t>
  </si>
  <si>
    <t>-7,5</t>
  </si>
  <si>
    <t>-6,9</t>
  </si>
  <si>
    <t>-2,0</t>
  </si>
  <si>
    <t>-6,5</t>
  </si>
  <si>
    <t>-2,5</t>
  </si>
  <si>
    <t>Result before income tax</t>
  </si>
  <si>
    <t>Provisions for pensions</t>
  </si>
  <si>
    <t>Other financial cost, net</t>
  </si>
  <si>
    <t>Result for the period</t>
  </si>
  <si>
    <t>Equity attributable to non-controlling interests</t>
  </si>
  <si>
    <t>-19,9</t>
  </si>
  <si>
    <t>-25,2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</si>
</sst>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  <numFmt numFmtId="215" formatCode="_-* #,##0.0\ _€_-;\-* #,##0.0\ _€_-;_-* &quot;-&quot;?\ _€_-;_-@_-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9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9" fillId="0" borderId="33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188" fontId="0" fillId="36" borderId="32" xfId="0" applyNumberFormat="1" applyFont="1" applyFill="1" applyBorder="1" applyAlignment="1" applyProtection="1">
      <alignment/>
      <protection locked="0"/>
    </xf>
    <xf numFmtId="188" fontId="13" fillId="37" borderId="34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quotePrefix="1">
      <alignment horizontal="right"/>
    </xf>
    <xf numFmtId="188" fontId="9" fillId="0" borderId="32" xfId="0" applyNumberFormat="1" applyFont="1" applyFill="1" applyBorder="1" applyAlignment="1">
      <alignment horizontal="right"/>
    </xf>
    <xf numFmtId="188" fontId="9" fillId="36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4" fontId="9" fillId="36" borderId="32" xfId="0" applyNumberFormat="1" applyFont="1" applyFill="1" applyBorder="1" applyAlignment="1">
      <alignment horizontal="right"/>
    </xf>
    <xf numFmtId="0" fontId="0" fillId="36" borderId="32" xfId="0" applyFill="1" applyBorder="1" applyAlignment="1">
      <alignment horizontal="right"/>
    </xf>
    <xf numFmtId="188" fontId="9" fillId="0" borderId="32" xfId="0" applyNumberFormat="1" applyFont="1" applyBorder="1" applyAlignment="1" quotePrefix="1">
      <alignment horizontal="right"/>
    </xf>
    <xf numFmtId="188" fontId="13" fillId="39" borderId="32" xfId="0" applyNumberFormat="1" applyFont="1" applyFill="1" applyBorder="1" applyAlignment="1">
      <alignment horizontal="right"/>
    </xf>
    <xf numFmtId="209" fontId="9" fillId="0" borderId="32" xfId="54" applyNumberFormat="1" applyFont="1" applyFill="1" applyBorder="1" applyAlignment="1" quotePrefix="1">
      <alignment horizontal="right" wrapText="1"/>
      <protection/>
    </xf>
    <xf numFmtId="188" fontId="13" fillId="38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Border="1" applyAlignment="1">
      <alignment horizontal="right"/>
    </xf>
    <xf numFmtId="188" fontId="13" fillId="38" borderId="32" xfId="0" applyNumberFormat="1" applyFont="1" applyFill="1" applyBorder="1" applyAlignment="1" applyProtection="1" quotePrefix="1">
      <alignment horizontal="right"/>
      <protection locked="0"/>
    </xf>
    <xf numFmtId="188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13" fillId="36" borderId="32" xfId="0" applyNumberFormat="1" applyFont="1" applyFill="1" applyBorder="1" applyAlignment="1" applyProtection="1">
      <alignment horizontal="right"/>
      <protection locked="0"/>
    </xf>
    <xf numFmtId="199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0" fillId="36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>
      <alignment/>
    </xf>
    <xf numFmtId="192" fontId="9" fillId="0" borderId="32" xfId="51" applyNumberFormat="1" applyFont="1" applyFill="1" applyBorder="1" applyAlignment="1">
      <alignment/>
    </xf>
    <xf numFmtId="192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 quotePrefix="1">
      <alignment horizontal="right"/>
    </xf>
    <xf numFmtId="188" fontId="9" fillId="0" borderId="32" xfId="0" applyNumberFormat="1" applyFont="1" applyFill="1" applyBorder="1" applyAlignment="1" applyProtection="1">
      <alignment horizontal="right"/>
      <protection locked="0"/>
    </xf>
    <xf numFmtId="188" fontId="9" fillId="0" borderId="32" xfId="0" applyNumberFormat="1" applyFont="1" applyFill="1" applyBorder="1" applyAlignment="1" applyProtection="1" quotePrefix="1">
      <alignment horizontal="right"/>
      <protection locked="0"/>
    </xf>
    <xf numFmtId="188" fontId="13" fillId="0" borderId="32" xfId="0" applyNumberFormat="1" applyFont="1" applyFill="1" applyBorder="1" applyAlignment="1" applyProtection="1">
      <alignment horizontal="right"/>
      <protection locked="0"/>
    </xf>
    <xf numFmtId="188" fontId="0" fillId="0" borderId="32" xfId="0" applyNumberFormat="1" applyFont="1" applyFill="1" applyBorder="1" applyAlignment="1" applyProtection="1">
      <alignment/>
      <protection locked="0"/>
    </xf>
    <xf numFmtId="188" fontId="0" fillId="0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188" fontId="9" fillId="0" borderId="32" xfId="54" applyNumberFormat="1" applyFont="1" applyFill="1" applyBorder="1" applyAlignment="1">
      <alignment horizontal="right" wrapText="1"/>
      <protection/>
    </xf>
    <xf numFmtId="0" fontId="0" fillId="0" borderId="32" xfId="0" applyFont="1" applyFill="1" applyBorder="1" applyAlignment="1">
      <alignment/>
    </xf>
    <xf numFmtId="0" fontId="10" fillId="0" borderId="32" xfId="0" applyFont="1" applyFill="1" applyBorder="1" applyAlignment="1">
      <alignment horizontal="right"/>
    </xf>
    <xf numFmtId="188" fontId="9" fillId="39" borderId="32" xfId="0" applyNumberFormat="1" applyFont="1" applyFill="1" applyBorder="1" applyAlignment="1" applyProtection="1">
      <alignment/>
      <protection locked="0"/>
    </xf>
    <xf numFmtId="188" fontId="0" fillId="39" borderId="32" xfId="0" applyNumberFormat="1" applyFont="1" applyFill="1" applyBorder="1" applyAlignment="1" applyProtection="1">
      <alignment/>
      <protection locked="0"/>
    </xf>
    <xf numFmtId="0" fontId="0" fillId="0" borderId="32" xfId="0" applyFill="1" applyBorder="1" applyAlignment="1">
      <alignment horizontal="right"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" fontId="22" fillId="37" borderId="32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>
      <alignment horizontal="center"/>
    </xf>
    <xf numFmtId="1" fontId="22" fillId="37" borderId="36" xfId="0" applyNumberFormat="1" applyFont="1" applyFill="1" applyBorder="1" applyAlignment="1">
      <alignment horizontal="center"/>
    </xf>
    <xf numFmtId="1" fontId="22" fillId="37" borderId="37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 applyProtection="1">
      <alignment horizontal="center"/>
      <protection locked="0"/>
    </xf>
    <xf numFmtId="1" fontId="22" fillId="37" borderId="36" xfId="0" applyNumberFormat="1" applyFont="1" applyFill="1" applyBorder="1" applyAlignment="1" applyProtection="1">
      <alignment horizontal="center"/>
      <protection locked="0"/>
    </xf>
    <xf numFmtId="1" fontId="22" fillId="37" borderId="37" xfId="0" applyNumberFormat="1" applyFont="1" applyFill="1" applyBorder="1" applyAlignment="1" applyProtection="1">
      <alignment horizontal="center"/>
      <protection locked="0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188" fontId="9" fillId="0" borderId="32" xfId="0" applyNumberFormat="1" applyFont="1" applyFill="1" applyBorder="1" applyAlignment="1" applyProtection="1">
      <alignment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713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49396011"/>
        <c:axId val="41910916"/>
      </c:bar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6011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7375"/>
          <c:y val="0.1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3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41653925"/>
        <c:axId val="39341006"/>
      </c:ba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3925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9475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71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18524735"/>
        <c:axId val="32504888"/>
      </c:bar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4735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749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24108537"/>
        <c:axId val="15650242"/>
      </c:bar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537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713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6634451"/>
        <c:axId val="59710060"/>
      </c:bar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4451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"/>
          <c:w val="0.74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519629"/>
        <c:axId val="4676662"/>
      </c:bar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629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76225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70510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79082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73367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77177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71462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G48" sqref="G48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9" customFormat="1" ht="33.75">
      <c r="A11" s="156" t="s">
        <v>87</v>
      </c>
      <c r="B11" s="156"/>
      <c r="C11" s="156"/>
      <c r="D11" s="80"/>
      <c r="E11" s="80"/>
    </row>
    <row r="13" spans="1:5" ht="20.25">
      <c r="A13" s="155">
        <v>2017</v>
      </c>
      <c r="B13" s="155"/>
      <c r="C13" s="155"/>
      <c r="D13" s="81"/>
      <c r="E13" s="81"/>
    </row>
    <row r="18" ht="15">
      <c r="A18" s="83" t="s">
        <v>158</v>
      </c>
    </row>
    <row r="20" ht="24.75" customHeight="1">
      <c r="A20" s="54" t="s">
        <v>60</v>
      </c>
    </row>
    <row r="21" ht="24.75" customHeight="1">
      <c r="A21" s="54" t="s">
        <v>111</v>
      </c>
    </row>
    <row r="22" ht="24.75" customHeight="1">
      <c r="A22" s="54" t="s">
        <v>84</v>
      </c>
    </row>
    <row r="23" ht="10.5" customHeight="1">
      <c r="A23" s="54"/>
    </row>
    <row r="24" ht="18">
      <c r="A24" s="82" t="s">
        <v>85</v>
      </c>
    </row>
    <row r="26" ht="18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H18" sqref="H18"/>
    </sheetView>
  </sheetViews>
  <sheetFormatPr defaultColWidth="12" defaultRowHeight="11.25"/>
  <cols>
    <col min="1" max="1" width="46.66015625" style="69" customWidth="1"/>
    <col min="2" max="4" width="15" style="69" customWidth="1"/>
    <col min="5" max="5" width="15" style="74" customWidth="1"/>
    <col min="6" max="6" width="15" style="69" customWidth="1"/>
    <col min="7" max="8" width="14.33203125" style="69" customWidth="1"/>
    <col min="9" max="9" width="14.66015625" style="74" customWidth="1"/>
    <col min="10" max="10" width="12" style="69" customWidth="1"/>
    <col min="11" max="16384" width="12" style="69" customWidth="1"/>
  </cols>
  <sheetData>
    <row r="1" ht="11.25">
      <c r="A1" s="10"/>
    </row>
    <row r="2" ht="58.5" customHeight="1">
      <c r="A2" s="10"/>
    </row>
    <row r="3" ht="43.5" customHeight="1">
      <c r="A3" s="70" t="s">
        <v>86</v>
      </c>
    </row>
    <row r="4" ht="19.5" customHeight="1"/>
    <row r="5" spans="1:9" ht="12.75">
      <c r="A5" s="110"/>
      <c r="B5" s="157">
        <v>2016</v>
      </c>
      <c r="C5" s="157"/>
      <c r="D5" s="157"/>
      <c r="E5" s="157"/>
      <c r="F5" s="158">
        <v>2017</v>
      </c>
      <c r="G5" s="159"/>
      <c r="H5" s="159"/>
      <c r="I5" s="160"/>
    </row>
    <row r="6" spans="1:9" ht="12.75">
      <c r="A6" s="111"/>
      <c r="B6" s="119" t="s">
        <v>71</v>
      </c>
      <c r="C6" s="119" t="s">
        <v>70</v>
      </c>
      <c r="D6" s="116" t="s">
        <v>72</v>
      </c>
      <c r="E6" s="116" t="s">
        <v>159</v>
      </c>
      <c r="F6" s="103" t="s">
        <v>71</v>
      </c>
      <c r="G6" s="103" t="s">
        <v>70</v>
      </c>
      <c r="H6" s="103" t="s">
        <v>72</v>
      </c>
      <c r="I6" s="103" t="s">
        <v>159</v>
      </c>
    </row>
    <row r="7" spans="1:9" ht="11.25">
      <c r="A7" s="84"/>
      <c r="B7" s="84"/>
      <c r="C7" s="117"/>
      <c r="D7" s="117"/>
      <c r="E7" s="138"/>
      <c r="F7" s="84"/>
      <c r="G7" s="84"/>
      <c r="H7" s="84"/>
      <c r="I7" s="138"/>
    </row>
    <row r="8" spans="1:9" ht="12.75">
      <c r="A8" s="85" t="str">
        <f>'P&amp;L'!A8</f>
        <v>Sales</v>
      </c>
      <c r="B8" s="85">
        <f>'P&amp;L'!B8</f>
        <v>220.6</v>
      </c>
      <c r="C8" s="85">
        <v>229.60000000000002</v>
      </c>
      <c r="D8" s="85">
        <v>237</v>
      </c>
      <c r="E8" s="98">
        <v>687.1</v>
      </c>
      <c r="F8" s="85">
        <v>258</v>
      </c>
      <c r="G8" s="85">
        <v>283.1</v>
      </c>
      <c r="H8" s="85">
        <v>308.1</v>
      </c>
      <c r="I8" s="98">
        <v>849.2</v>
      </c>
    </row>
    <row r="9" spans="1:9" ht="12.75">
      <c r="A9" s="85" t="str">
        <f>'P&amp;L'!A27</f>
        <v>EBITDA</v>
      </c>
      <c r="B9" s="85">
        <f>'P&amp;L'!B27</f>
        <v>23.599999999999987</v>
      </c>
      <c r="C9" s="85">
        <v>35.1</v>
      </c>
      <c r="D9" s="85">
        <v>36.9</v>
      </c>
      <c r="E9" s="98">
        <v>95.5</v>
      </c>
      <c r="F9" s="85">
        <v>53</v>
      </c>
      <c r="G9" s="85">
        <v>72.7</v>
      </c>
      <c r="H9" s="85">
        <v>106.5</v>
      </c>
      <c r="I9" s="98">
        <v>232.2</v>
      </c>
    </row>
    <row r="10" spans="1:9" ht="12.75">
      <c r="A10" s="85" t="s">
        <v>88</v>
      </c>
      <c r="B10" s="87">
        <f>B9/B8</f>
        <v>0.10698096101541246</v>
      </c>
      <c r="C10" s="121">
        <v>0.153</v>
      </c>
      <c r="D10" s="121">
        <v>0.156</v>
      </c>
      <c r="E10" s="140">
        <v>0.139</v>
      </c>
      <c r="F10" s="121">
        <f>F9/F8</f>
        <v>0.2054263565891473</v>
      </c>
      <c r="G10" s="121">
        <v>0.257</v>
      </c>
      <c r="H10" s="121">
        <v>0.346</v>
      </c>
      <c r="I10" s="140">
        <v>0.273</v>
      </c>
    </row>
    <row r="11" spans="1:9" ht="12.75">
      <c r="A11" s="85" t="str">
        <f>'P&amp;L'!A16</f>
        <v>EBIT</v>
      </c>
      <c r="B11" s="85">
        <f>'P&amp;L'!B25</f>
        <v>-5.600000000000012</v>
      </c>
      <c r="C11" s="85">
        <v>6</v>
      </c>
      <c r="D11" s="85">
        <v>6.7</v>
      </c>
      <c r="E11" s="98">
        <v>7</v>
      </c>
      <c r="F11" s="85">
        <v>23.4</v>
      </c>
      <c r="G11" s="85">
        <v>43.4</v>
      </c>
      <c r="H11" s="85">
        <v>77.8</v>
      </c>
      <c r="I11" s="98">
        <v>144.6</v>
      </c>
    </row>
    <row r="12" spans="1:9" ht="12.75">
      <c r="A12" s="85" t="s">
        <v>89</v>
      </c>
      <c r="B12" s="86">
        <f>B11/B8</f>
        <v>-0.02538531278331828</v>
      </c>
      <c r="C12" s="86">
        <v>0.026</v>
      </c>
      <c r="D12" s="86">
        <v>0.028</v>
      </c>
      <c r="E12" s="139">
        <v>0.01</v>
      </c>
      <c r="F12" s="86">
        <f>F11/F8</f>
        <v>0.09069767441860464</v>
      </c>
      <c r="G12" s="86">
        <v>0.153</v>
      </c>
      <c r="H12" s="86">
        <v>0.252</v>
      </c>
      <c r="I12" s="139">
        <v>0.17</v>
      </c>
    </row>
    <row r="13" spans="1:9" ht="12.75">
      <c r="A13" s="85" t="s">
        <v>57</v>
      </c>
      <c r="B13" s="85">
        <f>'P&amp;L'!B17+'P&amp;L'!B18</f>
        <v>-3.8</v>
      </c>
      <c r="C13" s="85">
        <v>-2.4</v>
      </c>
      <c r="D13" s="122" t="s">
        <v>201</v>
      </c>
      <c r="E13" s="98">
        <v>-8.7</v>
      </c>
      <c r="F13" s="122" t="s">
        <v>133</v>
      </c>
      <c r="G13" s="122" t="s">
        <v>134</v>
      </c>
      <c r="H13" s="141" t="s">
        <v>199</v>
      </c>
      <c r="I13" s="141" t="s">
        <v>200</v>
      </c>
    </row>
    <row r="14" spans="1:9" ht="12.75">
      <c r="A14" s="85" t="str">
        <f>'P&amp;L'!A19</f>
        <v>Result before income tax</v>
      </c>
      <c r="B14" s="114">
        <f>'P&amp;L'!B19</f>
        <v>-9.400000000000013</v>
      </c>
      <c r="C14" s="98">
        <v>3.6000000000000107</v>
      </c>
      <c r="D14" s="98">
        <v>4.2</v>
      </c>
      <c r="E14" s="98">
        <v>-1.7</v>
      </c>
      <c r="F14" s="114">
        <v>21</v>
      </c>
      <c r="G14" s="114">
        <v>41.2</v>
      </c>
      <c r="H14" s="114">
        <v>75.8</v>
      </c>
      <c r="I14" s="114">
        <v>138.1</v>
      </c>
    </row>
    <row r="15" spans="1:9" ht="12.75">
      <c r="A15" s="88" t="s">
        <v>112</v>
      </c>
      <c r="B15" s="85">
        <f>'P&amp;L'!B21</f>
        <v>-11.500000000000012</v>
      </c>
      <c r="C15" s="85">
        <v>0.9</v>
      </c>
      <c r="D15" s="85">
        <v>3.9</v>
      </c>
      <c r="E15" s="98">
        <v>-6.8</v>
      </c>
      <c r="F15" s="114">
        <v>17</v>
      </c>
      <c r="G15" s="114">
        <v>35.2</v>
      </c>
      <c r="H15" s="114">
        <v>66</v>
      </c>
      <c r="I15" s="114">
        <v>118.3</v>
      </c>
    </row>
    <row r="16" spans="1:9" ht="13.5" customHeight="1">
      <c r="A16" s="98" t="s">
        <v>58</v>
      </c>
      <c r="B16" s="113">
        <v>-0.3433333333333334</v>
      </c>
      <c r="C16" s="113">
        <v>0.07000000000000034</v>
      </c>
      <c r="D16" s="113">
        <v>0.16</v>
      </c>
      <c r="E16" s="113">
        <v>-0.12</v>
      </c>
      <c r="F16" s="125">
        <v>0.56</v>
      </c>
      <c r="G16" s="125">
        <v>1.13</v>
      </c>
      <c r="H16" s="125">
        <v>2.12</v>
      </c>
      <c r="I16" s="125">
        <v>3.81</v>
      </c>
    </row>
    <row r="17" spans="1:9" s="74" customFormat="1" ht="13.5" customHeight="1">
      <c r="A17" s="85"/>
      <c r="B17" s="89"/>
      <c r="C17" s="89"/>
      <c r="D17" s="89"/>
      <c r="E17" s="113"/>
      <c r="F17" s="126"/>
      <c r="G17" s="126"/>
      <c r="H17" s="126"/>
      <c r="I17" s="125"/>
    </row>
    <row r="18" spans="1:9" ht="12.75">
      <c r="A18" s="85" t="s">
        <v>90</v>
      </c>
      <c r="B18" s="85">
        <v>20.4</v>
      </c>
      <c r="C18" s="85">
        <v>22.4</v>
      </c>
      <c r="D18" s="85">
        <v>22.1</v>
      </c>
      <c r="E18" s="98">
        <v>64.9</v>
      </c>
      <c r="F18" s="124">
        <v>19.3</v>
      </c>
      <c r="G18" s="124">
        <v>25.5</v>
      </c>
      <c r="H18" s="123">
        <v>16.9</v>
      </c>
      <c r="I18" s="123">
        <v>61.7</v>
      </c>
    </row>
    <row r="19" spans="1:12" ht="14.25">
      <c r="A19" s="88" t="s">
        <v>106</v>
      </c>
      <c r="B19" s="85">
        <f>'Cash Flow'!C24+'Cash Flow'!C27</f>
        <v>-6.700000000000003</v>
      </c>
      <c r="C19" s="85">
        <v>0.1</v>
      </c>
      <c r="D19" s="85">
        <v>15.7</v>
      </c>
      <c r="E19" s="98">
        <v>9.1</v>
      </c>
      <c r="F19" s="124">
        <v>31.3</v>
      </c>
      <c r="G19" s="124">
        <v>41.8</v>
      </c>
      <c r="H19" s="123">
        <v>58.2</v>
      </c>
      <c r="I19" s="98">
        <v>131.4</v>
      </c>
      <c r="K19" s="104"/>
      <c r="L19" s="104"/>
    </row>
    <row r="20" spans="1:9" ht="11.25">
      <c r="A20" s="84"/>
      <c r="B20" s="84"/>
      <c r="C20" s="84"/>
      <c r="D20" s="84"/>
      <c r="E20" s="138"/>
      <c r="F20" s="127"/>
      <c r="G20" s="127"/>
      <c r="H20" s="127"/>
      <c r="I20" s="154"/>
    </row>
    <row r="21" spans="1:9" ht="12.75">
      <c r="A21" s="85" t="str">
        <f>+'Balance Sheet'!A31</f>
        <v>Equity </v>
      </c>
      <c r="B21" s="85">
        <f>'Balance Sheet'!B31</f>
        <v>418.2199999999999</v>
      </c>
      <c r="C21" s="85">
        <v>323.6</v>
      </c>
      <c r="D21" s="85">
        <v>297</v>
      </c>
      <c r="E21" s="123" t="s">
        <v>98</v>
      </c>
      <c r="F21" s="124">
        <v>475.1</v>
      </c>
      <c r="G21" s="123">
        <v>522.1</v>
      </c>
      <c r="H21" s="123">
        <v>588.3</v>
      </c>
      <c r="I21" s="123" t="s">
        <v>98</v>
      </c>
    </row>
    <row r="22" spans="1:9" ht="12.75">
      <c r="A22" s="85" t="str">
        <f>+'Balance Sheet'!A36</f>
        <v>Financial liabilities</v>
      </c>
      <c r="B22" s="85">
        <f>'Balance Sheet'!B36</f>
        <v>39.2</v>
      </c>
      <c r="C22" s="85">
        <v>40.4</v>
      </c>
      <c r="D22" s="98">
        <v>40</v>
      </c>
      <c r="E22" s="123" t="s">
        <v>98</v>
      </c>
      <c r="F22" s="124">
        <v>41.6</v>
      </c>
      <c r="G22" s="123">
        <v>39.8</v>
      </c>
      <c r="H22" s="123">
        <v>39.4</v>
      </c>
      <c r="I22" s="123" t="s">
        <v>98</v>
      </c>
    </row>
    <row r="23" spans="1:9" ht="12.75">
      <c r="A23" s="85" t="str">
        <f>+'Balance Sheet'!A33</f>
        <v>Provisions for pensions</v>
      </c>
      <c r="B23" s="85">
        <f>'Balance Sheet'!B33</f>
        <v>379</v>
      </c>
      <c r="C23" s="85">
        <v>472.7</v>
      </c>
      <c r="D23" s="85">
        <v>495.6</v>
      </c>
      <c r="E23" s="123" t="s">
        <v>98</v>
      </c>
      <c r="F23" s="124">
        <v>371.4</v>
      </c>
      <c r="G23" s="123">
        <v>345.1</v>
      </c>
      <c r="H23" s="123">
        <v>340.5</v>
      </c>
      <c r="I23" s="123" t="s">
        <v>98</v>
      </c>
    </row>
    <row r="24" spans="1:9" ht="14.25">
      <c r="A24" s="85" t="s">
        <v>156</v>
      </c>
      <c r="B24" s="85">
        <v>149.2</v>
      </c>
      <c r="C24" s="85">
        <v>150.9</v>
      </c>
      <c r="D24" s="85">
        <v>165</v>
      </c>
      <c r="E24" s="123" t="s">
        <v>98</v>
      </c>
      <c r="F24" s="124">
        <v>209.1</v>
      </c>
      <c r="G24" s="123">
        <v>241.2</v>
      </c>
      <c r="H24" s="123">
        <v>294.8</v>
      </c>
      <c r="I24" s="123" t="s">
        <v>98</v>
      </c>
    </row>
    <row r="25" spans="1:9" ht="12.75">
      <c r="A25" s="85" t="str">
        <f>+'Balance Sheet'!A23</f>
        <v>Total assets</v>
      </c>
      <c r="B25" s="85">
        <f>'Balance Sheet'!B23</f>
        <v>1030.7</v>
      </c>
      <c r="C25" s="85">
        <v>1037</v>
      </c>
      <c r="D25" s="85">
        <v>1031.5</v>
      </c>
      <c r="E25" s="123" t="s">
        <v>98</v>
      </c>
      <c r="F25" s="124">
        <v>1097.2</v>
      </c>
      <c r="G25" s="123">
        <v>1112.5</v>
      </c>
      <c r="H25" s="123">
        <v>1184.7</v>
      </c>
      <c r="I25" s="123" t="s">
        <v>98</v>
      </c>
    </row>
    <row r="28" spans="1:8" ht="11.25" customHeight="1">
      <c r="A28" s="71" t="s">
        <v>117</v>
      </c>
      <c r="B28" s="72"/>
      <c r="C28" s="72"/>
      <c r="D28" s="72"/>
      <c r="E28" s="72"/>
      <c r="F28" s="72"/>
      <c r="G28" s="73"/>
      <c r="H28" s="73"/>
    </row>
    <row r="29" spans="1:8" ht="13.5" customHeight="1">
      <c r="A29" s="72" t="s">
        <v>118</v>
      </c>
      <c r="G29" s="74"/>
      <c r="H29" s="74"/>
    </row>
    <row r="30" spans="7:8" ht="11.25">
      <c r="G30" s="74"/>
      <c r="H30" s="74"/>
    </row>
    <row r="31" spans="7:8" ht="11.25">
      <c r="G31" s="74"/>
      <c r="H31" s="74"/>
    </row>
    <row r="34" ht="11.25">
      <c r="A34" s="75"/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zoomScalePageLayoutView="0" workbookViewId="0" topLeftCell="A1">
      <selection activeCell="I23" sqref="I23"/>
    </sheetView>
  </sheetViews>
  <sheetFormatPr defaultColWidth="12" defaultRowHeight="11.25"/>
  <cols>
    <col min="1" max="1" width="65.66015625" style="76" bestFit="1" customWidth="1"/>
    <col min="2" max="2" width="11.66015625" style="76" bestFit="1" customWidth="1"/>
    <col min="3" max="5" width="11.66015625" style="76" customWidth="1"/>
    <col min="6" max="6" width="11.66015625" style="76" bestFit="1" customWidth="1"/>
    <col min="7" max="16384" width="12" style="76" customWidth="1"/>
  </cols>
  <sheetData>
    <row r="1" ht="11.25"/>
    <row r="2" ht="53.25" customHeight="1"/>
    <row r="3" spans="1:6" ht="52.5" customHeight="1">
      <c r="A3" s="77" t="s">
        <v>130</v>
      </c>
      <c r="B3" s="78"/>
      <c r="C3" s="78"/>
      <c r="D3" s="78"/>
      <c r="E3" s="78"/>
      <c r="F3" s="78"/>
    </row>
    <row r="4" spans="1:6" ht="15.75">
      <c r="A4" s="78"/>
      <c r="B4" s="78"/>
      <c r="C4" s="78"/>
      <c r="D4" s="78"/>
      <c r="E4" s="78"/>
      <c r="F4" s="78"/>
    </row>
    <row r="5" spans="1:9" ht="12.75">
      <c r="A5" s="93"/>
      <c r="B5" s="161">
        <v>2016</v>
      </c>
      <c r="C5" s="162"/>
      <c r="D5" s="162"/>
      <c r="E5" s="163"/>
      <c r="F5" s="164">
        <v>2017</v>
      </c>
      <c r="G5" s="164"/>
      <c r="H5" s="164"/>
      <c r="I5" s="164"/>
    </row>
    <row r="6" spans="1:9" ht="12.75">
      <c r="A6" s="93"/>
      <c r="B6" s="103" t="s">
        <v>71</v>
      </c>
      <c r="C6" s="103" t="s">
        <v>70</v>
      </c>
      <c r="D6" s="103" t="s">
        <v>72</v>
      </c>
      <c r="E6" s="103" t="s">
        <v>159</v>
      </c>
      <c r="F6" s="103" t="s">
        <v>71</v>
      </c>
      <c r="G6" s="103" t="s">
        <v>70</v>
      </c>
      <c r="H6" s="103" t="s">
        <v>72</v>
      </c>
      <c r="I6" s="103" t="s">
        <v>159</v>
      </c>
    </row>
    <row r="7" spans="1:9" ht="12.75">
      <c r="A7" s="90"/>
      <c r="B7" s="91"/>
      <c r="C7" s="118"/>
      <c r="D7" s="118"/>
      <c r="E7" s="145"/>
      <c r="F7" s="91"/>
      <c r="G7" s="118"/>
      <c r="H7" s="118"/>
      <c r="I7" s="145"/>
    </row>
    <row r="8" spans="1:9" ht="12.75">
      <c r="A8" s="90" t="s">
        <v>38</v>
      </c>
      <c r="B8" s="91">
        <v>220.6</v>
      </c>
      <c r="C8" s="91">
        <v>229.60000000000002</v>
      </c>
      <c r="D8" s="90">
        <v>237</v>
      </c>
      <c r="E8" s="152">
        <v>687.1</v>
      </c>
      <c r="F8" s="91">
        <v>258</v>
      </c>
      <c r="G8" s="91">
        <v>283.1</v>
      </c>
      <c r="H8" s="142">
        <v>308.1</v>
      </c>
      <c r="I8" s="142">
        <v>849.2</v>
      </c>
    </row>
    <row r="9" spans="1:9" ht="12.75">
      <c r="A9" s="90" t="s">
        <v>115</v>
      </c>
      <c r="B9" s="91">
        <v>-186.9</v>
      </c>
      <c r="C9" s="91">
        <v>-190.3</v>
      </c>
      <c r="D9" s="90">
        <v>-191.7</v>
      </c>
      <c r="E9" s="152">
        <v>-568.9</v>
      </c>
      <c r="F9" s="134" t="s">
        <v>149</v>
      </c>
      <c r="G9" s="134" t="s">
        <v>150</v>
      </c>
      <c r="H9" s="134" t="s">
        <v>161</v>
      </c>
      <c r="I9" s="143" t="s">
        <v>162</v>
      </c>
    </row>
    <row r="10" spans="1:9" ht="12.75">
      <c r="A10" s="94" t="s">
        <v>116</v>
      </c>
      <c r="B10" s="131">
        <f>SUM(B8:B9)</f>
        <v>33.69999999999999</v>
      </c>
      <c r="C10" s="131">
        <f>SUM(C8:C9)</f>
        <v>39.30000000000001</v>
      </c>
      <c r="D10" s="94">
        <f>SUM(D8:D9)</f>
        <v>45.30000000000001</v>
      </c>
      <c r="E10" s="94">
        <f>SUM(E8:E9)</f>
        <v>118.20000000000005</v>
      </c>
      <c r="F10" s="131">
        <v>59.4</v>
      </c>
      <c r="G10" s="131">
        <v>78.6</v>
      </c>
      <c r="H10" s="131">
        <v>110.3</v>
      </c>
      <c r="I10" s="131">
        <v>248.3</v>
      </c>
    </row>
    <row r="11" spans="1:9" ht="12.75">
      <c r="A11" s="90" t="s">
        <v>39</v>
      </c>
      <c r="B11" s="91">
        <v>-8</v>
      </c>
      <c r="C11" s="91">
        <v>-8.6</v>
      </c>
      <c r="D11" s="90">
        <v>-8.3</v>
      </c>
      <c r="E11" s="152">
        <v>-24.8</v>
      </c>
      <c r="F11" s="134" t="s">
        <v>146</v>
      </c>
      <c r="G11" s="134" t="s">
        <v>151</v>
      </c>
      <c r="H11" s="134" t="s">
        <v>163</v>
      </c>
      <c r="I11" s="143" t="s">
        <v>164</v>
      </c>
    </row>
    <row r="12" spans="1:9" ht="12.75">
      <c r="A12" s="90" t="s">
        <v>40</v>
      </c>
      <c r="B12" s="91">
        <v>-16.2</v>
      </c>
      <c r="C12" s="91">
        <v>-16.4</v>
      </c>
      <c r="D12" s="90">
        <v>-17.3</v>
      </c>
      <c r="E12" s="152">
        <v>-50.1</v>
      </c>
      <c r="F12" s="134" t="s">
        <v>147</v>
      </c>
      <c r="G12" s="134" t="s">
        <v>152</v>
      </c>
      <c r="H12" s="134" t="s">
        <v>147</v>
      </c>
      <c r="I12" s="143" t="s">
        <v>165</v>
      </c>
    </row>
    <row r="13" spans="1:9" ht="12.75">
      <c r="A13" s="90" t="s">
        <v>114</v>
      </c>
      <c r="B13" s="91">
        <v>-5.5</v>
      </c>
      <c r="C13" s="91">
        <v>-5.5</v>
      </c>
      <c r="D13" s="90">
        <v>-5.1</v>
      </c>
      <c r="E13" s="152">
        <v>-16</v>
      </c>
      <c r="F13" s="136" t="s">
        <v>154</v>
      </c>
      <c r="G13" s="134" t="s">
        <v>153</v>
      </c>
      <c r="H13" s="134" t="s">
        <v>154</v>
      </c>
      <c r="I13" s="143" t="s">
        <v>168</v>
      </c>
    </row>
    <row r="14" spans="1:9" ht="12.75">
      <c r="A14" s="90" t="s">
        <v>61</v>
      </c>
      <c r="B14" s="91">
        <v>16.5</v>
      </c>
      <c r="C14" s="91">
        <v>11.9</v>
      </c>
      <c r="D14" s="90">
        <v>6.4</v>
      </c>
      <c r="E14" s="152">
        <v>34.8</v>
      </c>
      <c r="F14" s="91">
        <v>14.9</v>
      </c>
      <c r="G14" s="91">
        <v>16.8</v>
      </c>
      <c r="H14" s="91">
        <v>15.7</v>
      </c>
      <c r="I14" s="142">
        <v>47.5</v>
      </c>
    </row>
    <row r="15" spans="1:9" ht="12.75">
      <c r="A15" s="90" t="s">
        <v>82</v>
      </c>
      <c r="B15" s="91">
        <v>-26.1</v>
      </c>
      <c r="C15" s="91">
        <v>-14.7</v>
      </c>
      <c r="D15" s="90">
        <v>-14.3</v>
      </c>
      <c r="E15" s="152">
        <v>-55.1</v>
      </c>
      <c r="F15" s="134" t="s">
        <v>145</v>
      </c>
      <c r="G15" s="134" t="s">
        <v>139</v>
      </c>
      <c r="H15" s="134" t="s">
        <v>167</v>
      </c>
      <c r="I15" s="143" t="s">
        <v>169</v>
      </c>
    </row>
    <row r="16" spans="1:9" ht="12.75">
      <c r="A16" s="94" t="s">
        <v>4</v>
      </c>
      <c r="B16" s="131">
        <f>+SUM(B10:B15)</f>
        <v>-5.600000000000012</v>
      </c>
      <c r="C16" s="131">
        <v>6.000000000000011</v>
      </c>
      <c r="D16" s="94">
        <f>SUM(D10:D15)</f>
        <v>6.7000000000000135</v>
      </c>
      <c r="E16" s="94">
        <f>SUM(E10:E15)</f>
        <v>7.000000000000043</v>
      </c>
      <c r="F16" s="131">
        <v>23.4</v>
      </c>
      <c r="G16" s="131">
        <v>43.4</v>
      </c>
      <c r="H16" s="131">
        <v>77.8</v>
      </c>
      <c r="I16" s="131">
        <v>144.6</v>
      </c>
    </row>
    <row r="17" spans="1:9" ht="12.75">
      <c r="A17" s="90" t="s">
        <v>41</v>
      </c>
      <c r="B17" s="91">
        <v>-1.5</v>
      </c>
      <c r="C17" s="91">
        <v>0</v>
      </c>
      <c r="D17" s="90">
        <v>-0.2</v>
      </c>
      <c r="E17" s="152">
        <v>-1.8</v>
      </c>
      <c r="F17" s="134">
        <v>0</v>
      </c>
      <c r="G17" s="91">
        <v>0.1</v>
      </c>
      <c r="H17" s="142">
        <v>0.2</v>
      </c>
      <c r="I17" s="142">
        <v>0.4</v>
      </c>
    </row>
    <row r="18" spans="1:9" ht="12.75">
      <c r="A18" s="90" t="s">
        <v>204</v>
      </c>
      <c r="B18" s="91">
        <v>-2.3</v>
      </c>
      <c r="C18" s="91">
        <v>-2.4</v>
      </c>
      <c r="D18" s="90">
        <v>-2.3</v>
      </c>
      <c r="E18" s="152">
        <v>-6.9</v>
      </c>
      <c r="F18" s="134" t="s">
        <v>133</v>
      </c>
      <c r="G18" s="91">
        <v>-2.3</v>
      </c>
      <c r="H18" s="143" t="s">
        <v>134</v>
      </c>
      <c r="I18" s="143" t="s">
        <v>198</v>
      </c>
    </row>
    <row r="19" spans="1:9" ht="12.75">
      <c r="A19" s="94" t="s">
        <v>202</v>
      </c>
      <c r="B19" s="131">
        <f>SUM(B16:B18)</f>
        <v>-9.400000000000013</v>
      </c>
      <c r="C19" s="131">
        <f>'Siltronic at a glance'!C14</f>
        <v>3.6000000000000107</v>
      </c>
      <c r="D19" s="94">
        <f>SUM(D16:D18)</f>
        <v>4.2000000000000135</v>
      </c>
      <c r="E19" s="94">
        <f>SUM(E16:E18)</f>
        <v>-1.6999999999999575</v>
      </c>
      <c r="F19" s="131">
        <v>21</v>
      </c>
      <c r="G19" s="131">
        <v>41.2</v>
      </c>
      <c r="H19" s="131">
        <v>75.8</v>
      </c>
      <c r="I19" s="131">
        <v>138.1</v>
      </c>
    </row>
    <row r="20" spans="1:9" ht="12.75">
      <c r="A20" s="90" t="s">
        <v>62</v>
      </c>
      <c r="B20" s="91">
        <v>-2.1</v>
      </c>
      <c r="C20" s="91">
        <v>-2.7</v>
      </c>
      <c r="D20" s="90">
        <v>-0.3</v>
      </c>
      <c r="E20" s="152">
        <v>-5.1</v>
      </c>
      <c r="F20" s="134" t="s">
        <v>148</v>
      </c>
      <c r="G20" s="91">
        <v>-6</v>
      </c>
      <c r="H20" s="134" t="s">
        <v>170</v>
      </c>
      <c r="I20" s="143" t="s">
        <v>171</v>
      </c>
    </row>
    <row r="21" spans="1:9" ht="12.75">
      <c r="A21" s="94" t="s">
        <v>205</v>
      </c>
      <c r="B21" s="131">
        <f>SUM(B19:B20)</f>
        <v>-11.500000000000012</v>
      </c>
      <c r="C21" s="131">
        <v>0.9</v>
      </c>
      <c r="D21" s="94">
        <f>SUM(D19:D20)</f>
        <v>3.9000000000000137</v>
      </c>
      <c r="E21" s="94">
        <f>SUM(E19:E20)</f>
        <v>-6.799999999999957</v>
      </c>
      <c r="F21" s="131">
        <v>17</v>
      </c>
      <c r="G21" s="131">
        <v>35.2</v>
      </c>
      <c r="H21" s="131">
        <v>66</v>
      </c>
      <c r="I21" s="131">
        <v>118.3</v>
      </c>
    </row>
    <row r="22" spans="1:9" ht="12.75">
      <c r="A22" s="90" t="s">
        <v>80</v>
      </c>
      <c r="B22" s="91">
        <v>-1.3</v>
      </c>
      <c r="C22" s="91">
        <v>-1.2</v>
      </c>
      <c r="D22" s="90">
        <v>-0.9</v>
      </c>
      <c r="E22" s="152">
        <v>-3.3</v>
      </c>
      <c r="F22" s="142">
        <v>0.3</v>
      </c>
      <c r="G22" s="142">
        <v>1.2</v>
      </c>
      <c r="H22" s="142">
        <v>2.4</v>
      </c>
      <c r="I22" s="142">
        <v>4</v>
      </c>
    </row>
    <row r="23" spans="1:9" ht="12.75">
      <c r="A23" s="94" t="s">
        <v>102</v>
      </c>
      <c r="B23" s="131">
        <f>+B21-B22</f>
        <v>-10.200000000000012</v>
      </c>
      <c r="C23" s="131">
        <v>2.1</v>
      </c>
      <c r="D23" s="94">
        <v>4.8</v>
      </c>
      <c r="E23" s="94">
        <v>-3.5</v>
      </c>
      <c r="F23" s="133">
        <v>16.7</v>
      </c>
      <c r="G23" s="133">
        <v>34</v>
      </c>
      <c r="H23" s="133">
        <v>63.6</v>
      </c>
      <c r="I23" s="133">
        <v>114.3</v>
      </c>
    </row>
    <row r="24" spans="1:9" ht="12.75">
      <c r="A24" s="92"/>
      <c r="B24" s="135"/>
      <c r="C24" s="137"/>
      <c r="D24" s="118"/>
      <c r="E24" s="153"/>
      <c r="F24" s="144"/>
      <c r="G24" s="146"/>
      <c r="H24" s="146"/>
      <c r="I24" s="146"/>
    </row>
    <row r="25" spans="1:9" ht="12.75">
      <c r="A25" s="94" t="s">
        <v>4</v>
      </c>
      <c r="B25" s="131">
        <f>+B16</f>
        <v>-5.600000000000012</v>
      </c>
      <c r="C25" s="131">
        <f>C16</f>
        <v>6.000000000000011</v>
      </c>
      <c r="D25" s="94">
        <v>6.7</v>
      </c>
      <c r="E25" s="94">
        <f>E16</f>
        <v>7.000000000000043</v>
      </c>
      <c r="F25" s="131">
        <v>23.4</v>
      </c>
      <c r="G25" s="131">
        <v>43.4</v>
      </c>
      <c r="H25" s="131">
        <v>77.8</v>
      </c>
      <c r="I25" s="131">
        <v>144.6</v>
      </c>
    </row>
    <row r="26" spans="1:9" ht="12.75">
      <c r="A26" s="90" t="s">
        <v>113</v>
      </c>
      <c r="B26" s="91">
        <v>29.2</v>
      </c>
      <c r="C26" s="91">
        <v>29.1</v>
      </c>
      <c r="D26" s="168">
        <v>30.2</v>
      </c>
      <c r="E26" s="168">
        <v>88.5</v>
      </c>
      <c r="F26" s="143">
        <v>29.6</v>
      </c>
      <c r="G26" s="142">
        <v>29.3</v>
      </c>
      <c r="H26" s="143">
        <v>28.7</v>
      </c>
      <c r="I26" s="143">
        <v>87.6</v>
      </c>
    </row>
    <row r="27" spans="1:9" ht="12.75">
      <c r="A27" s="94" t="s">
        <v>11</v>
      </c>
      <c r="B27" s="131">
        <f>SUM(B25:B26)</f>
        <v>23.599999999999987</v>
      </c>
      <c r="C27" s="131">
        <f>SUM(C25:C26)</f>
        <v>35.10000000000001</v>
      </c>
      <c r="D27" s="131">
        <f>SUM(D25:D26)</f>
        <v>36.9</v>
      </c>
      <c r="E27" s="131">
        <f>SUM(E25:E26)</f>
        <v>95.50000000000004</v>
      </c>
      <c r="F27" s="131">
        <f>SUM(F25:F26)</f>
        <v>53</v>
      </c>
      <c r="G27" s="131">
        <f>SUM(G25:G26)</f>
        <v>72.7</v>
      </c>
      <c r="H27" s="131">
        <f>SUM(H25:H26)</f>
        <v>106.5</v>
      </c>
      <c r="I27" s="131">
        <f>SUM(I25:I26)</f>
        <v>232.2</v>
      </c>
    </row>
  </sheetData>
  <sheetProtection/>
  <mergeCells count="2">
    <mergeCell ref="B5:E5"/>
    <mergeCell ref="F5:I5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workbookViewId="0" topLeftCell="A1">
      <selection activeCell="H14" sqref="H14"/>
    </sheetView>
  </sheetViews>
  <sheetFormatPr defaultColWidth="12" defaultRowHeight="11.25"/>
  <cols>
    <col min="1" max="1" width="58.66015625" style="51" bestFit="1" customWidth="1"/>
    <col min="2" max="7" width="11.66015625" style="51" customWidth="1"/>
    <col min="8" max="8" width="12" style="51" customWidth="1"/>
    <col min="9" max="16384" width="12" style="51" customWidth="1"/>
  </cols>
  <sheetData>
    <row r="1" ht="12.75"/>
    <row r="2" ht="54.75" customHeight="1"/>
    <row r="3" spans="1:5" ht="50.25" customHeight="1">
      <c r="A3" s="67" t="s">
        <v>131</v>
      </c>
      <c r="B3" s="1"/>
      <c r="C3" s="1"/>
      <c r="D3" s="1"/>
      <c r="E3" s="1"/>
    </row>
    <row r="4" spans="6:7" ht="12.75">
      <c r="F4" s="52"/>
      <c r="G4" s="52"/>
    </row>
    <row r="5" spans="1:8" ht="12.75">
      <c r="A5" s="93"/>
      <c r="B5" s="161">
        <v>2016</v>
      </c>
      <c r="C5" s="162"/>
      <c r="D5" s="162"/>
      <c r="E5" s="163"/>
      <c r="F5" s="164">
        <v>2017</v>
      </c>
      <c r="G5" s="164"/>
      <c r="H5" s="164"/>
    </row>
    <row r="6" spans="1:8" ht="12.75">
      <c r="A6" s="93"/>
      <c r="B6" s="112">
        <v>42094</v>
      </c>
      <c r="C6" s="112">
        <v>42551</v>
      </c>
      <c r="D6" s="112">
        <v>42643</v>
      </c>
      <c r="E6" s="112">
        <v>42735</v>
      </c>
      <c r="F6" s="112">
        <v>42094</v>
      </c>
      <c r="G6" s="112">
        <v>42551</v>
      </c>
      <c r="H6" s="112">
        <v>43008</v>
      </c>
    </row>
    <row r="7" spans="1:8" ht="12.75">
      <c r="A7" s="95"/>
      <c r="B7" s="96"/>
      <c r="C7" s="97"/>
      <c r="D7" s="97"/>
      <c r="E7" s="97"/>
      <c r="F7" s="96"/>
      <c r="G7" s="97"/>
      <c r="H7" s="97"/>
    </row>
    <row r="8" spans="1:8" ht="12.75">
      <c r="A8" s="97" t="s">
        <v>119</v>
      </c>
      <c r="B8" s="97">
        <v>536.7</v>
      </c>
      <c r="C8" s="97">
        <v>536.6</v>
      </c>
      <c r="D8" s="97">
        <v>524</v>
      </c>
      <c r="E8" s="97">
        <v>519.8</v>
      </c>
      <c r="F8" s="97">
        <v>514.6</v>
      </c>
      <c r="G8" s="97">
        <v>498.1</v>
      </c>
      <c r="H8" s="97">
        <v>481.2</v>
      </c>
    </row>
    <row r="9" spans="1:8" ht="12.75">
      <c r="A9" s="97" t="s">
        <v>79</v>
      </c>
      <c r="B9" s="97">
        <v>28.9</v>
      </c>
      <c r="C9" s="97">
        <v>28.3</v>
      </c>
      <c r="D9" s="97">
        <v>27.3</v>
      </c>
      <c r="E9" s="97">
        <v>26.4</v>
      </c>
      <c r="F9" s="97">
        <v>25.8</v>
      </c>
      <c r="G9" s="97">
        <v>24.7</v>
      </c>
      <c r="H9" s="97">
        <v>24.5</v>
      </c>
    </row>
    <row r="10" spans="1:8" ht="13.5" customHeight="1">
      <c r="A10" s="98" t="s">
        <v>101</v>
      </c>
      <c r="B10" s="97">
        <v>0.1</v>
      </c>
      <c r="C10" s="97">
        <v>0.1</v>
      </c>
      <c r="D10" s="96" t="s">
        <v>98</v>
      </c>
      <c r="E10" s="96" t="s">
        <v>98</v>
      </c>
      <c r="F10" s="96" t="s">
        <v>98</v>
      </c>
      <c r="G10" s="128" t="s">
        <v>98</v>
      </c>
      <c r="H10" s="96" t="s">
        <v>98</v>
      </c>
    </row>
    <row r="11" spans="1:8" ht="12.75">
      <c r="A11" s="97" t="s">
        <v>42</v>
      </c>
      <c r="B11" s="96">
        <v>2.3</v>
      </c>
      <c r="C11" s="97">
        <v>1</v>
      </c>
      <c r="D11" s="97">
        <v>0.3</v>
      </c>
      <c r="E11" s="96">
        <v>1.9</v>
      </c>
      <c r="F11" s="96">
        <v>0.6</v>
      </c>
      <c r="G11" s="97">
        <v>2.7</v>
      </c>
      <c r="H11" s="97">
        <v>3</v>
      </c>
    </row>
    <row r="12" spans="1:8" ht="12.75">
      <c r="A12" s="97" t="s">
        <v>83</v>
      </c>
      <c r="B12" s="97">
        <v>5.6</v>
      </c>
      <c r="C12" s="97">
        <v>5.8</v>
      </c>
      <c r="D12" s="97">
        <v>5.7</v>
      </c>
      <c r="E12" s="97">
        <v>6</v>
      </c>
      <c r="F12" s="97">
        <v>6</v>
      </c>
      <c r="G12" s="97">
        <v>5.9</v>
      </c>
      <c r="H12" s="97">
        <v>6.1</v>
      </c>
    </row>
    <row r="13" spans="1:8" ht="12.75">
      <c r="A13" s="102" t="s">
        <v>63</v>
      </c>
      <c r="B13" s="102">
        <f aca="true" t="shared" si="0" ref="B13:H13">SUM(B8:B12)</f>
        <v>573.6</v>
      </c>
      <c r="C13" s="102">
        <f t="shared" si="0"/>
        <v>571.8</v>
      </c>
      <c r="D13" s="102">
        <f t="shared" si="0"/>
        <v>557.3</v>
      </c>
      <c r="E13" s="102">
        <f>SUM(E8:E12)</f>
        <v>554.0999999999999</v>
      </c>
      <c r="F13" s="102">
        <f t="shared" si="0"/>
        <v>547</v>
      </c>
      <c r="G13" s="102">
        <f t="shared" si="0"/>
        <v>531.4000000000001</v>
      </c>
      <c r="H13" s="102">
        <v>516.1</v>
      </c>
    </row>
    <row r="14" spans="1:8" ht="12.75">
      <c r="A14" s="99"/>
      <c r="B14" s="97"/>
      <c r="C14" s="97"/>
      <c r="D14" s="97"/>
      <c r="E14" s="97"/>
      <c r="F14" s="97"/>
      <c r="G14" s="97"/>
      <c r="H14" s="97"/>
    </row>
    <row r="15" spans="1:8" ht="12.75">
      <c r="A15" s="97" t="s">
        <v>43</v>
      </c>
      <c r="B15" s="97">
        <v>146.6</v>
      </c>
      <c r="C15" s="97">
        <v>145.1</v>
      </c>
      <c r="D15" s="97">
        <v>138.4</v>
      </c>
      <c r="E15" s="97">
        <v>140.9</v>
      </c>
      <c r="F15" s="97">
        <v>144.3</v>
      </c>
      <c r="G15" s="97">
        <v>139.9</v>
      </c>
      <c r="H15" s="97">
        <v>143.3</v>
      </c>
    </row>
    <row r="16" spans="1:8" ht="12.75">
      <c r="A16" s="97" t="s">
        <v>44</v>
      </c>
      <c r="B16" s="97">
        <v>97.8</v>
      </c>
      <c r="C16" s="97">
        <v>105.1</v>
      </c>
      <c r="D16" s="97">
        <v>112.8</v>
      </c>
      <c r="E16" s="97">
        <v>118.2</v>
      </c>
      <c r="F16" s="97">
        <v>128.4</v>
      </c>
      <c r="G16" s="97">
        <v>131</v>
      </c>
      <c r="H16" s="97">
        <v>150.3</v>
      </c>
    </row>
    <row r="17" spans="1:8" ht="12.75">
      <c r="A17" s="98" t="s">
        <v>101</v>
      </c>
      <c r="B17" s="97">
        <v>1.3</v>
      </c>
      <c r="C17" s="97">
        <v>0.6</v>
      </c>
      <c r="D17" s="97">
        <v>2.1</v>
      </c>
      <c r="E17" s="97">
        <v>0.2</v>
      </c>
      <c r="F17" s="97">
        <v>0.2</v>
      </c>
      <c r="G17" s="97">
        <v>0.4</v>
      </c>
      <c r="H17" s="97">
        <v>1.2</v>
      </c>
    </row>
    <row r="18" spans="1:8" ht="12.75">
      <c r="A18" s="97" t="s">
        <v>42</v>
      </c>
      <c r="B18" s="97">
        <v>23</v>
      </c>
      <c r="C18" s="97">
        <v>23.1</v>
      </c>
      <c r="D18" s="97">
        <v>15.9</v>
      </c>
      <c r="E18" s="97">
        <v>28</v>
      </c>
      <c r="F18" s="97">
        <v>26.6</v>
      </c>
      <c r="G18" s="97">
        <f>13.5+15.3</f>
        <v>28.8</v>
      </c>
      <c r="H18" s="97">
        <f>17.3+22.3</f>
        <v>39.6</v>
      </c>
    </row>
    <row r="19" spans="1:8" ht="12.75">
      <c r="A19" s="98" t="s">
        <v>120</v>
      </c>
      <c r="B19" s="96">
        <v>20</v>
      </c>
      <c r="C19" s="97">
        <v>53.3</v>
      </c>
      <c r="D19" s="97">
        <v>52.4</v>
      </c>
      <c r="E19" s="96">
        <v>79</v>
      </c>
      <c r="F19" s="96">
        <v>89.3</v>
      </c>
      <c r="G19" s="97">
        <v>120.1</v>
      </c>
      <c r="H19" s="97">
        <v>53.2</v>
      </c>
    </row>
    <row r="20" spans="1:8" ht="12.75">
      <c r="A20" s="97" t="s">
        <v>45</v>
      </c>
      <c r="B20" s="97">
        <v>168.4</v>
      </c>
      <c r="C20" s="97">
        <v>138</v>
      </c>
      <c r="D20" s="97">
        <v>152.6</v>
      </c>
      <c r="E20" s="97">
        <v>136.4</v>
      </c>
      <c r="F20" s="97">
        <v>161.4</v>
      </c>
      <c r="G20" s="97">
        <v>160.9</v>
      </c>
      <c r="H20" s="97">
        <v>281</v>
      </c>
    </row>
    <row r="21" spans="1:8" ht="12.75">
      <c r="A21" s="102" t="s">
        <v>46</v>
      </c>
      <c r="B21" s="102">
        <f aca="true" t="shared" si="1" ref="B21:H21">SUM(B15:B20)</f>
        <v>457.1</v>
      </c>
      <c r="C21" s="102">
        <f t="shared" si="1"/>
        <v>465.2</v>
      </c>
      <c r="D21" s="102">
        <f t="shared" si="1"/>
        <v>474.19999999999993</v>
      </c>
      <c r="E21" s="102">
        <f>SUM(E15:E20)</f>
        <v>502.70000000000005</v>
      </c>
      <c r="F21" s="102">
        <f t="shared" si="1"/>
        <v>550.2</v>
      </c>
      <c r="G21" s="102">
        <f t="shared" si="1"/>
        <v>581.0999999999999</v>
      </c>
      <c r="H21" s="102">
        <f t="shared" si="1"/>
        <v>668.6</v>
      </c>
    </row>
    <row r="22" spans="1:8" s="101" customFormat="1" ht="12.75">
      <c r="A22" s="100"/>
      <c r="B22" s="100"/>
      <c r="C22" s="100"/>
      <c r="D22" s="100"/>
      <c r="E22" s="100"/>
      <c r="F22" s="100"/>
      <c r="G22" s="100"/>
      <c r="H22" s="100"/>
    </row>
    <row r="23" spans="1:8" ht="12.75">
      <c r="A23" s="94" t="s">
        <v>47</v>
      </c>
      <c r="B23" s="94">
        <f>+B21+B13</f>
        <v>1030.7</v>
      </c>
      <c r="C23" s="94">
        <f>C21+C13</f>
        <v>1037</v>
      </c>
      <c r="D23" s="94">
        <f>D21+D13</f>
        <v>1031.5</v>
      </c>
      <c r="E23" s="94">
        <f>+E21+E13</f>
        <v>1056.8</v>
      </c>
      <c r="F23" s="94">
        <f>+F21+F13</f>
        <v>1097.2</v>
      </c>
      <c r="G23" s="94">
        <f>SUM(G21,G13)</f>
        <v>1112.5</v>
      </c>
      <c r="H23" s="94">
        <f>SUM(H21,H13)</f>
        <v>1184.7</v>
      </c>
    </row>
    <row r="24" spans="1:8" ht="12.75">
      <c r="A24" s="99"/>
      <c r="B24" s="99"/>
      <c r="C24" s="97"/>
      <c r="D24" s="97"/>
      <c r="E24" s="99"/>
      <c r="F24" s="99"/>
      <c r="G24" s="97"/>
      <c r="H24" s="97"/>
    </row>
    <row r="25" spans="1:8" ht="12.75">
      <c r="A25" s="95"/>
      <c r="B25" s="97"/>
      <c r="C25" s="97"/>
      <c r="D25" s="97"/>
      <c r="E25" s="97"/>
      <c r="F25" s="97"/>
      <c r="G25" s="97"/>
      <c r="H25" s="97"/>
    </row>
    <row r="26" spans="1:8" ht="12.75">
      <c r="A26" s="97" t="s">
        <v>99</v>
      </c>
      <c r="B26" s="97">
        <v>120</v>
      </c>
      <c r="C26" s="97">
        <v>120</v>
      </c>
      <c r="D26" s="97">
        <v>120</v>
      </c>
      <c r="E26" s="97">
        <v>120</v>
      </c>
      <c r="F26" s="97">
        <v>120</v>
      </c>
      <c r="G26" s="97">
        <v>120</v>
      </c>
      <c r="H26" s="97">
        <v>120</v>
      </c>
    </row>
    <row r="27" spans="1:8" ht="12.75">
      <c r="A27" s="97" t="s">
        <v>100</v>
      </c>
      <c r="B27" s="97">
        <v>997.3</v>
      </c>
      <c r="C27" s="97">
        <v>997.3</v>
      </c>
      <c r="D27" s="97">
        <v>997.3</v>
      </c>
      <c r="E27" s="97">
        <v>974.6</v>
      </c>
      <c r="F27" s="97">
        <v>974.6</v>
      </c>
      <c r="G27" s="97">
        <v>974.6</v>
      </c>
      <c r="H27" s="97">
        <v>974.6</v>
      </c>
    </row>
    <row r="28" spans="1:8" ht="12.75">
      <c r="A28" s="98" t="s">
        <v>104</v>
      </c>
      <c r="B28" s="98">
        <v>-499.89</v>
      </c>
      <c r="C28" s="97">
        <v>-497.9</v>
      </c>
      <c r="D28" s="97">
        <v>-493.2</v>
      </c>
      <c r="E28" s="98">
        <v>-455</v>
      </c>
      <c r="F28" s="123">
        <v>-438.3</v>
      </c>
      <c r="G28" s="128">
        <v>-404.4</v>
      </c>
      <c r="H28" s="128" t="s">
        <v>172</v>
      </c>
    </row>
    <row r="29" spans="1:8" ht="12.75">
      <c r="A29" s="98" t="s">
        <v>103</v>
      </c>
      <c r="B29" s="98">
        <v>-194.58</v>
      </c>
      <c r="C29" s="97">
        <v>-289.9</v>
      </c>
      <c r="D29" s="97">
        <v>-320.5</v>
      </c>
      <c r="E29" s="98">
        <v>-207.7</v>
      </c>
      <c r="F29" s="123">
        <v>-174.9</v>
      </c>
      <c r="G29" s="128">
        <v>-163.3</v>
      </c>
      <c r="H29" s="128" t="s">
        <v>173</v>
      </c>
    </row>
    <row r="30" spans="1:8" ht="12.75">
      <c r="A30" s="97" t="s">
        <v>206</v>
      </c>
      <c r="B30" s="97">
        <v>-4.61</v>
      </c>
      <c r="C30" s="97">
        <v>-5.9</v>
      </c>
      <c r="D30" s="97">
        <v>-6.6</v>
      </c>
      <c r="E30" s="97">
        <v>-6.6</v>
      </c>
      <c r="F30" s="97">
        <v>-6.3</v>
      </c>
      <c r="G30" s="128">
        <v>-4.8</v>
      </c>
      <c r="H30" s="141" t="s">
        <v>174</v>
      </c>
    </row>
    <row r="31" spans="1:8" ht="12.75">
      <c r="A31" s="102" t="s">
        <v>59</v>
      </c>
      <c r="B31" s="102">
        <f aca="true" t="shared" si="2" ref="B31:G31">SUM(B26:B30)</f>
        <v>418.2199999999999</v>
      </c>
      <c r="C31" s="102">
        <f t="shared" si="2"/>
        <v>323.6</v>
      </c>
      <c r="D31" s="102">
        <f t="shared" si="2"/>
        <v>296.9999999999999</v>
      </c>
      <c r="E31" s="102">
        <f t="shared" si="2"/>
        <v>425.2999999999999</v>
      </c>
      <c r="F31" s="102">
        <f t="shared" si="2"/>
        <v>475.09999999999997</v>
      </c>
      <c r="G31" s="129">
        <f t="shared" si="2"/>
        <v>522.0999999999999</v>
      </c>
      <c r="H31" s="129">
        <v>588.3</v>
      </c>
    </row>
    <row r="32" spans="1:8" ht="12.75">
      <c r="A32" s="97"/>
      <c r="B32" s="97"/>
      <c r="C32" s="97"/>
      <c r="D32" s="97"/>
      <c r="E32" s="97"/>
      <c r="F32" s="97"/>
      <c r="G32" s="96"/>
      <c r="H32" s="96"/>
    </row>
    <row r="33" spans="1:8" ht="12.75">
      <c r="A33" s="97" t="s">
        <v>203</v>
      </c>
      <c r="B33" s="97">
        <v>379</v>
      </c>
      <c r="C33" s="97">
        <v>472.7</v>
      </c>
      <c r="D33" s="97">
        <v>495.6</v>
      </c>
      <c r="E33" s="97">
        <v>395.1</v>
      </c>
      <c r="F33" s="97">
        <v>371.4</v>
      </c>
      <c r="G33" s="97">
        <v>345.1</v>
      </c>
      <c r="H33" s="97">
        <v>340.5</v>
      </c>
    </row>
    <row r="34" spans="1:8" ht="12.75">
      <c r="A34" s="97" t="s">
        <v>51</v>
      </c>
      <c r="B34" s="98">
        <v>32.4</v>
      </c>
      <c r="C34" s="97">
        <v>33.5</v>
      </c>
      <c r="D34" s="97">
        <v>37.3</v>
      </c>
      <c r="E34" s="98">
        <v>36.8</v>
      </c>
      <c r="F34" s="98">
        <v>37.5</v>
      </c>
      <c r="G34" s="97">
        <v>38.6</v>
      </c>
      <c r="H34" s="97">
        <f>40.1+0.5</f>
        <v>40.6</v>
      </c>
    </row>
    <row r="35" spans="1:8" ht="12.75">
      <c r="A35" s="97" t="s">
        <v>81</v>
      </c>
      <c r="B35" s="98">
        <v>2.6</v>
      </c>
      <c r="C35" s="97">
        <v>2.6</v>
      </c>
      <c r="D35" s="97">
        <v>2.6</v>
      </c>
      <c r="E35" s="98">
        <v>2.5</v>
      </c>
      <c r="F35" s="98">
        <v>2.5</v>
      </c>
      <c r="G35" s="97">
        <v>2.5</v>
      </c>
      <c r="H35" s="97">
        <v>2.5</v>
      </c>
    </row>
    <row r="36" spans="1:8" ht="12.75">
      <c r="A36" s="97" t="s">
        <v>49</v>
      </c>
      <c r="B36" s="97">
        <v>39.2</v>
      </c>
      <c r="C36" s="97">
        <v>40.4</v>
      </c>
      <c r="D36" s="97">
        <v>40</v>
      </c>
      <c r="E36" s="97">
        <v>40.4</v>
      </c>
      <c r="F36" s="97">
        <v>41.6</v>
      </c>
      <c r="G36" s="97">
        <v>39.8</v>
      </c>
      <c r="H36" s="97">
        <v>39.4</v>
      </c>
    </row>
    <row r="37" spans="1:8" ht="12.75">
      <c r="A37" s="97" t="s">
        <v>50</v>
      </c>
      <c r="B37" s="97">
        <v>20.7</v>
      </c>
      <c r="C37" s="97">
        <v>18.7</v>
      </c>
      <c r="D37" s="97">
        <f>1.4+15.5</f>
        <v>16.9</v>
      </c>
      <c r="E37" s="97">
        <v>5.099999999999966</v>
      </c>
      <c r="F37" s="97">
        <v>6.1</v>
      </c>
      <c r="G37" s="97">
        <v>12.9</v>
      </c>
      <c r="H37" s="97">
        <f>0.2+14.2</f>
        <v>14.399999999999999</v>
      </c>
    </row>
    <row r="38" spans="1:8" ht="12.75">
      <c r="A38" s="94" t="s">
        <v>64</v>
      </c>
      <c r="B38" s="94">
        <f>SUM(B33:B37)</f>
        <v>473.9</v>
      </c>
      <c r="C38" s="94">
        <f>SUM(C33:C37)</f>
        <v>567.9000000000001</v>
      </c>
      <c r="D38" s="94">
        <v>592.4</v>
      </c>
      <c r="E38" s="94">
        <f>SUM(E33:E37)</f>
        <v>479.9</v>
      </c>
      <c r="F38" s="94">
        <f>SUM(F33:F37)</f>
        <v>459.1</v>
      </c>
      <c r="G38" s="94">
        <v>439.3</v>
      </c>
      <c r="H38" s="94">
        <v>437.4</v>
      </c>
    </row>
    <row r="39" spans="1:8" ht="12.75">
      <c r="A39" s="97"/>
      <c r="B39" s="97"/>
      <c r="C39" s="97"/>
      <c r="D39" s="97"/>
      <c r="E39" s="97"/>
      <c r="F39" s="97"/>
      <c r="G39" s="97"/>
      <c r="H39" s="97"/>
    </row>
    <row r="40" spans="1:8" ht="12.75">
      <c r="A40" s="98" t="s">
        <v>51</v>
      </c>
      <c r="B40" s="98">
        <v>4.8</v>
      </c>
      <c r="C40" s="97">
        <v>4.5</v>
      </c>
      <c r="D40" s="97">
        <v>4.4</v>
      </c>
      <c r="E40" s="98">
        <v>7.8</v>
      </c>
      <c r="F40" s="98">
        <v>5.8</v>
      </c>
      <c r="G40" s="97">
        <v>6.5</v>
      </c>
      <c r="H40" s="97">
        <v>11</v>
      </c>
    </row>
    <row r="41" spans="1:8" ht="12.75" customHeight="1">
      <c r="A41" s="85" t="s">
        <v>121</v>
      </c>
      <c r="B41" s="85">
        <v>5.8</v>
      </c>
      <c r="C41" s="97">
        <v>5.8</v>
      </c>
      <c r="D41" s="97">
        <v>5.8</v>
      </c>
      <c r="E41" s="85">
        <v>6.6</v>
      </c>
      <c r="F41" s="85">
        <v>8.9</v>
      </c>
      <c r="G41" s="97">
        <v>10.1</v>
      </c>
      <c r="H41" s="97">
        <v>13.9</v>
      </c>
    </row>
    <row r="42" spans="1:8" ht="12.75">
      <c r="A42" s="97" t="s">
        <v>122</v>
      </c>
      <c r="B42" s="98">
        <v>66.8</v>
      </c>
      <c r="C42" s="97">
        <v>69.8</v>
      </c>
      <c r="D42" s="97">
        <v>72.8</v>
      </c>
      <c r="E42" s="98">
        <v>81.6</v>
      </c>
      <c r="F42" s="98">
        <v>82.3</v>
      </c>
      <c r="G42" s="97">
        <v>79.2</v>
      </c>
      <c r="H42" s="97">
        <v>79</v>
      </c>
    </row>
    <row r="43" spans="1:8" ht="12.75">
      <c r="A43" s="85" t="s">
        <v>50</v>
      </c>
      <c r="B43" s="85">
        <v>61.2</v>
      </c>
      <c r="C43" s="97">
        <v>65.4</v>
      </c>
      <c r="D43" s="97">
        <f>12.5+46.6</f>
        <v>59.1</v>
      </c>
      <c r="E43" s="85">
        <v>55.6</v>
      </c>
      <c r="F43" s="85">
        <v>66</v>
      </c>
      <c r="G43" s="97">
        <f>1.4+53.9</f>
        <v>55.3</v>
      </c>
      <c r="H43" s="97">
        <f>1.8+53.3</f>
        <v>55.099999999999994</v>
      </c>
    </row>
    <row r="44" spans="1:8" ht="12.75">
      <c r="A44" s="102" t="s">
        <v>65</v>
      </c>
      <c r="B44" s="102">
        <f aca="true" t="shared" si="3" ref="B44:H44">SUM(B40:B43)</f>
        <v>138.6</v>
      </c>
      <c r="C44" s="102">
        <f t="shared" si="3"/>
        <v>145.5</v>
      </c>
      <c r="D44" s="102">
        <f t="shared" si="3"/>
        <v>142.1</v>
      </c>
      <c r="E44" s="102">
        <f>SUM(E40:E43)</f>
        <v>151.6</v>
      </c>
      <c r="F44" s="102">
        <f t="shared" si="3"/>
        <v>163</v>
      </c>
      <c r="G44" s="102">
        <f t="shared" si="3"/>
        <v>151.10000000000002</v>
      </c>
      <c r="H44" s="102">
        <f t="shared" si="3"/>
        <v>159</v>
      </c>
    </row>
    <row r="45" spans="1:8" ht="12.75">
      <c r="A45" s="99"/>
      <c r="B45" s="97"/>
      <c r="C45" s="97"/>
      <c r="D45" s="97"/>
      <c r="E45" s="97"/>
      <c r="F45" s="97"/>
      <c r="G45" s="97"/>
      <c r="H45" s="97"/>
    </row>
    <row r="46" spans="1:8" ht="12.75">
      <c r="A46" s="102" t="s">
        <v>48</v>
      </c>
      <c r="B46" s="102">
        <f>+B38+B44</f>
        <v>612.5</v>
      </c>
      <c r="C46" s="102">
        <f>C38+C44</f>
        <v>713.4000000000001</v>
      </c>
      <c r="D46" s="102">
        <f>SUM(D44,D38)</f>
        <v>734.5</v>
      </c>
      <c r="E46" s="102">
        <f>+E38+E44</f>
        <v>631.5</v>
      </c>
      <c r="F46" s="102">
        <f>+F38+F44</f>
        <v>622.1</v>
      </c>
      <c r="G46" s="102">
        <v>590.4</v>
      </c>
      <c r="H46" s="102">
        <f>SUM(H44,H38)</f>
        <v>596.4</v>
      </c>
    </row>
    <row r="47" spans="1:8" ht="12.75">
      <c r="A47" s="97"/>
      <c r="B47" s="97"/>
      <c r="C47" s="97"/>
      <c r="D47" s="97"/>
      <c r="E47" s="97"/>
      <c r="F47" s="97"/>
      <c r="G47" s="97"/>
      <c r="H47" s="97"/>
    </row>
    <row r="48" spans="1:8" ht="12.75">
      <c r="A48" s="94" t="s">
        <v>66</v>
      </c>
      <c r="B48" s="94">
        <f>+B46+B31</f>
        <v>1030.7199999999998</v>
      </c>
      <c r="C48" s="94">
        <f>+C46+C31</f>
        <v>1037</v>
      </c>
      <c r="D48" s="94">
        <f>SUM(D46,D31)</f>
        <v>1031.5</v>
      </c>
      <c r="E48" s="94">
        <f>+E46+E31</f>
        <v>1056.8</v>
      </c>
      <c r="F48" s="94">
        <f>+F46+F31</f>
        <v>1097.2</v>
      </c>
      <c r="G48" s="94">
        <v>1112.5</v>
      </c>
      <c r="H48" s="94">
        <f>SUM(H46,H31)</f>
        <v>1184.6999999999998</v>
      </c>
    </row>
  </sheetData>
  <sheetProtection/>
  <mergeCells count="2">
    <mergeCell ref="F5:H5"/>
    <mergeCell ref="B5:E5"/>
  </mergeCells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L35" sqref="L35"/>
    </sheetView>
  </sheetViews>
  <sheetFormatPr defaultColWidth="12" defaultRowHeight="11.25"/>
  <cols>
    <col min="1" max="1" width="41.83203125" style="43" hidden="1" customWidth="1"/>
    <col min="2" max="2" width="91.16015625" style="43" customWidth="1"/>
    <col min="3" max="3" width="11.66015625" style="55" bestFit="1" customWidth="1"/>
    <col min="4" max="6" width="11.66015625" style="55" customWidth="1"/>
    <col min="7" max="7" width="12.16015625" style="55" customWidth="1"/>
    <col min="8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65" t="s">
        <v>132</v>
      </c>
      <c r="B3" s="165"/>
    </row>
    <row r="4" spans="1:2" ht="15.75" customHeight="1">
      <c r="A4" s="47"/>
      <c r="B4" s="47"/>
    </row>
    <row r="5" spans="2:10" ht="12.75">
      <c r="B5" s="93"/>
      <c r="C5" s="161">
        <v>2016</v>
      </c>
      <c r="D5" s="162"/>
      <c r="E5" s="162"/>
      <c r="F5" s="163"/>
      <c r="G5" s="164">
        <v>2017</v>
      </c>
      <c r="H5" s="164"/>
      <c r="I5" s="164"/>
      <c r="J5" s="164"/>
    </row>
    <row r="6" spans="2:10" ht="12.75">
      <c r="B6" s="93"/>
      <c r="C6" s="103" t="s">
        <v>71</v>
      </c>
      <c r="D6" s="103" t="s">
        <v>70</v>
      </c>
      <c r="E6" s="103" t="s">
        <v>72</v>
      </c>
      <c r="F6" s="103" t="s">
        <v>159</v>
      </c>
      <c r="G6" s="119" t="s">
        <v>71</v>
      </c>
      <c r="H6" s="103" t="s">
        <v>70</v>
      </c>
      <c r="I6" s="103" t="s">
        <v>72</v>
      </c>
      <c r="J6" s="103" t="s">
        <v>159</v>
      </c>
    </row>
    <row r="7" spans="2:10" ht="12.75">
      <c r="B7" s="105"/>
      <c r="C7" s="105"/>
      <c r="D7" s="120"/>
      <c r="E7" s="120"/>
      <c r="F7" s="147"/>
      <c r="G7" s="148"/>
      <c r="H7" s="147"/>
      <c r="I7" s="147"/>
      <c r="J7" s="147"/>
    </row>
    <row r="8" spans="1:10" ht="12.75">
      <c r="A8" s="1" t="s">
        <v>5</v>
      </c>
      <c r="B8" s="98" t="s">
        <v>157</v>
      </c>
      <c r="C8" s="97">
        <v>-11.5</v>
      </c>
      <c r="D8" s="97">
        <f>1-0.1</f>
        <v>0.9</v>
      </c>
      <c r="E8" s="97">
        <v>3.9</v>
      </c>
      <c r="F8" s="141" t="s">
        <v>160</v>
      </c>
      <c r="G8" s="123">
        <v>17</v>
      </c>
      <c r="H8" s="123">
        <v>35.2</v>
      </c>
      <c r="I8" s="123">
        <v>66</v>
      </c>
      <c r="J8" s="123">
        <v>118.3</v>
      </c>
    </row>
    <row r="9" spans="1:10" ht="12.75">
      <c r="A9" s="1" t="s">
        <v>52</v>
      </c>
      <c r="B9" s="97" t="s">
        <v>123</v>
      </c>
      <c r="C9" s="97">
        <v>29.2</v>
      </c>
      <c r="D9" s="97">
        <v>29.1</v>
      </c>
      <c r="E9" s="97">
        <v>30.2</v>
      </c>
      <c r="F9" s="123">
        <v>88.5</v>
      </c>
      <c r="G9" s="123">
        <v>29.6</v>
      </c>
      <c r="H9" s="123">
        <v>29.3</v>
      </c>
      <c r="I9" s="123">
        <v>28.7</v>
      </c>
      <c r="J9" s="123">
        <v>87.6</v>
      </c>
    </row>
    <row r="10" spans="1:10" ht="12.75">
      <c r="A10" s="1" t="s">
        <v>26</v>
      </c>
      <c r="B10" s="97" t="s">
        <v>91</v>
      </c>
      <c r="C10" s="97">
        <v>-3.3</v>
      </c>
      <c r="D10" s="97">
        <v>0.8</v>
      </c>
      <c r="E10" s="97">
        <v>0.6</v>
      </c>
      <c r="F10" s="141" t="s">
        <v>175</v>
      </c>
      <c r="G10" s="123">
        <v>1.9</v>
      </c>
      <c r="H10" s="141" t="s">
        <v>135</v>
      </c>
      <c r="I10" s="141" t="s">
        <v>176</v>
      </c>
      <c r="J10" s="141" t="s">
        <v>140</v>
      </c>
    </row>
    <row r="11" spans="1:10" ht="12.75">
      <c r="A11" s="1"/>
      <c r="B11" s="97" t="s">
        <v>92</v>
      </c>
      <c r="C11" s="97">
        <v>0.2</v>
      </c>
      <c r="D11" s="97">
        <v>0.2</v>
      </c>
      <c r="E11" s="97">
        <v>0.1</v>
      </c>
      <c r="F11" s="123">
        <v>0.6</v>
      </c>
      <c r="G11" s="123">
        <v>0.6</v>
      </c>
      <c r="H11" s="123">
        <v>0.3</v>
      </c>
      <c r="I11" s="123">
        <v>0.4</v>
      </c>
      <c r="J11" s="123">
        <v>1.3</v>
      </c>
    </row>
    <row r="12" spans="1:10" ht="12" customHeight="1">
      <c r="A12" s="1" t="s">
        <v>27</v>
      </c>
      <c r="B12" s="115" t="s">
        <v>128</v>
      </c>
      <c r="C12" s="97">
        <v>1.5</v>
      </c>
      <c r="D12" s="97">
        <v>0</v>
      </c>
      <c r="E12" s="97">
        <v>0.2</v>
      </c>
      <c r="F12" s="141">
        <v>1.8</v>
      </c>
      <c r="G12" s="123">
        <v>0</v>
      </c>
      <c r="H12" s="141" t="s">
        <v>136</v>
      </c>
      <c r="I12" s="141" t="s">
        <v>136</v>
      </c>
      <c r="J12" s="141" t="s">
        <v>177</v>
      </c>
    </row>
    <row r="13" spans="1:10" ht="12.75">
      <c r="A13" s="1"/>
      <c r="B13" s="97" t="s">
        <v>96</v>
      </c>
      <c r="C13" s="97">
        <v>-1.6</v>
      </c>
      <c r="D13" s="97">
        <v>-0.1</v>
      </c>
      <c r="E13" s="97">
        <v>-0.2</v>
      </c>
      <c r="F13" s="141" t="s">
        <v>178</v>
      </c>
      <c r="G13" s="123" t="s">
        <v>98</v>
      </c>
      <c r="H13" s="123">
        <v>0</v>
      </c>
      <c r="I13" s="123">
        <v>0</v>
      </c>
      <c r="J13" s="123">
        <v>0</v>
      </c>
    </row>
    <row r="14" spans="1:10" ht="12.75">
      <c r="A14" s="1"/>
      <c r="B14" s="97" t="s">
        <v>97</v>
      </c>
      <c r="C14" s="97">
        <v>0.3</v>
      </c>
      <c r="D14" s="97">
        <v>0.4</v>
      </c>
      <c r="E14" s="97">
        <v>0.3</v>
      </c>
      <c r="F14" s="123">
        <v>1</v>
      </c>
      <c r="G14" s="123">
        <v>0.3</v>
      </c>
      <c r="H14" s="123">
        <v>0.5</v>
      </c>
      <c r="I14" s="123">
        <v>0.5</v>
      </c>
      <c r="J14" s="123">
        <v>1.3</v>
      </c>
    </row>
    <row r="15" spans="1:10" ht="12.75">
      <c r="A15" s="1"/>
      <c r="B15" s="97" t="s">
        <v>129</v>
      </c>
      <c r="C15" s="97">
        <v>2.1</v>
      </c>
      <c r="D15" s="97">
        <v>2.7</v>
      </c>
      <c r="E15" s="97">
        <v>0.3</v>
      </c>
      <c r="F15" s="149">
        <v>5.1</v>
      </c>
      <c r="G15" s="123">
        <v>4</v>
      </c>
      <c r="H15" s="123">
        <v>6</v>
      </c>
      <c r="I15" s="123">
        <v>9.8</v>
      </c>
      <c r="J15" s="149">
        <v>19.8</v>
      </c>
    </row>
    <row r="16" spans="1:10" ht="12.75">
      <c r="A16" s="1"/>
      <c r="B16" s="97" t="s">
        <v>95</v>
      </c>
      <c r="C16" s="97">
        <v>-1.6</v>
      </c>
      <c r="D16" s="97">
        <v>-2.1</v>
      </c>
      <c r="E16" s="97">
        <v>-1.6</v>
      </c>
      <c r="F16" s="141" t="s">
        <v>179</v>
      </c>
      <c r="G16" s="123">
        <v>-1.6</v>
      </c>
      <c r="H16" s="141" t="s">
        <v>137</v>
      </c>
      <c r="I16" s="141" t="s">
        <v>180</v>
      </c>
      <c r="J16" s="141" t="s">
        <v>181</v>
      </c>
    </row>
    <row r="17" spans="1:10" ht="12.75">
      <c r="A17" s="1" t="s">
        <v>28</v>
      </c>
      <c r="B17" s="97" t="s">
        <v>54</v>
      </c>
      <c r="C17" s="97">
        <v>-3.8</v>
      </c>
      <c r="D17" s="97">
        <v>2.9</v>
      </c>
      <c r="E17" s="97">
        <v>5.7</v>
      </c>
      <c r="F17" s="123">
        <v>4.8</v>
      </c>
      <c r="G17" s="123">
        <v>-2.2</v>
      </c>
      <c r="H17" s="123">
        <v>0.6</v>
      </c>
      <c r="I17" s="141" t="s">
        <v>182</v>
      </c>
      <c r="J17" s="141" t="s">
        <v>200</v>
      </c>
    </row>
    <row r="18" spans="1:10" ht="12.75">
      <c r="A18" s="1" t="s">
        <v>29</v>
      </c>
      <c r="B18" s="97" t="s">
        <v>55</v>
      </c>
      <c r="C18" s="97">
        <v>2.4</v>
      </c>
      <c r="D18" s="97">
        <v>-3.6</v>
      </c>
      <c r="E18" s="97">
        <v>-8.7</v>
      </c>
      <c r="F18" s="141" t="s">
        <v>183</v>
      </c>
      <c r="G18" s="123">
        <v>-8</v>
      </c>
      <c r="H18" s="141" t="s">
        <v>138</v>
      </c>
      <c r="I18" s="141" t="s">
        <v>184</v>
      </c>
      <c r="J18" s="141" t="s">
        <v>185</v>
      </c>
    </row>
    <row r="19" spans="1:10" ht="12.75">
      <c r="A19" s="1" t="s">
        <v>25</v>
      </c>
      <c r="B19" s="97" t="s">
        <v>68</v>
      </c>
      <c r="C19" s="97">
        <v>-5.1</v>
      </c>
      <c r="D19" s="97">
        <v>-2.1</v>
      </c>
      <c r="E19" s="97">
        <v>4.8</v>
      </c>
      <c r="F19" s="141" t="s">
        <v>133</v>
      </c>
      <c r="G19" s="123">
        <v>-6.9</v>
      </c>
      <c r="H19" s="123">
        <v>0.4</v>
      </c>
      <c r="I19" s="123">
        <v>1.4</v>
      </c>
      <c r="J19" s="141" t="s">
        <v>166</v>
      </c>
    </row>
    <row r="20" spans="1:10" ht="12.75">
      <c r="A20" s="1" t="s">
        <v>30</v>
      </c>
      <c r="B20" s="97" t="s">
        <v>53</v>
      </c>
      <c r="C20" s="97">
        <v>0.5</v>
      </c>
      <c r="D20" s="97">
        <v>-0.2</v>
      </c>
      <c r="E20" s="97">
        <v>0.1</v>
      </c>
      <c r="F20" s="123">
        <v>0.4</v>
      </c>
      <c r="G20" s="123">
        <v>0</v>
      </c>
      <c r="H20" s="141" t="s">
        <v>136</v>
      </c>
      <c r="I20" s="141" t="s">
        <v>177</v>
      </c>
      <c r="J20" s="141" t="s">
        <v>186</v>
      </c>
    </row>
    <row r="21" spans="1:10" ht="12.75">
      <c r="A21" s="1"/>
      <c r="B21" s="97" t="s">
        <v>67</v>
      </c>
      <c r="C21" s="97">
        <v>5.6</v>
      </c>
      <c r="D21" s="97">
        <v>5.7</v>
      </c>
      <c r="E21" s="97">
        <v>0.3</v>
      </c>
      <c r="F21" s="123">
        <v>11.5</v>
      </c>
      <c r="G21" s="123">
        <v>3.4</v>
      </c>
      <c r="H21" s="123">
        <v>10.2</v>
      </c>
      <c r="I21" s="123">
        <v>13.9</v>
      </c>
      <c r="J21" s="123">
        <v>27.5</v>
      </c>
    </row>
    <row r="22" spans="1:10" ht="12.75">
      <c r="A22" s="1"/>
      <c r="B22" s="97" t="s">
        <v>93</v>
      </c>
      <c r="C22" s="97">
        <v>8</v>
      </c>
      <c r="D22" s="97">
        <v>-5.4</v>
      </c>
      <c r="E22" s="97">
        <v>7</v>
      </c>
      <c r="F22" s="123">
        <v>9.5</v>
      </c>
      <c r="G22" s="123">
        <v>-4.2</v>
      </c>
      <c r="H22" s="123">
        <v>5.6</v>
      </c>
      <c r="I22" s="123">
        <v>6.8</v>
      </c>
      <c r="J22" s="123">
        <v>8.2</v>
      </c>
    </row>
    <row r="23" spans="1:10" ht="12.75">
      <c r="A23" s="1"/>
      <c r="B23" s="97" t="s">
        <v>94</v>
      </c>
      <c r="C23" s="97">
        <v>3.9</v>
      </c>
      <c r="D23" s="97">
        <v>-10.1</v>
      </c>
      <c r="E23" s="97">
        <v>-2</v>
      </c>
      <c r="F23" s="141" t="s">
        <v>187</v>
      </c>
      <c r="G23" s="123">
        <v>14.8</v>
      </c>
      <c r="H23" s="123">
        <v>5</v>
      </c>
      <c r="I23" s="123">
        <v>0.9</v>
      </c>
      <c r="J23" s="123">
        <v>20.7</v>
      </c>
    </row>
    <row r="24" spans="1:10" ht="12.75">
      <c r="A24" s="14" t="s">
        <v>31</v>
      </c>
      <c r="B24" s="94" t="s">
        <v>105</v>
      </c>
      <c r="C24" s="94">
        <f>SUM(C8:C23)</f>
        <v>26.799999999999997</v>
      </c>
      <c r="D24" s="94">
        <f>SUM(D8:D23)</f>
        <v>19.099999999999994</v>
      </c>
      <c r="E24" s="94">
        <f>SUM(E8:E23)</f>
        <v>41</v>
      </c>
      <c r="F24" s="94">
        <v>86.9</v>
      </c>
      <c r="G24" s="94">
        <f>SUM(G8:G23)</f>
        <v>48.69999999999999</v>
      </c>
      <c r="H24" s="94">
        <v>65.6</v>
      </c>
      <c r="I24" s="94">
        <v>77.3</v>
      </c>
      <c r="J24" s="94">
        <v>191.7</v>
      </c>
    </row>
    <row r="25" spans="1:10" ht="12.75">
      <c r="A25" s="1"/>
      <c r="B25" s="97"/>
      <c r="C25" s="97"/>
      <c r="D25" s="120"/>
      <c r="E25" s="150"/>
      <c r="F25" s="150"/>
      <c r="G25" s="97"/>
      <c r="H25" s="132"/>
      <c r="I25" s="132"/>
      <c r="J25" s="147"/>
    </row>
    <row r="26" spans="1:10" ht="12.75">
      <c r="A26" s="1" t="s">
        <v>37</v>
      </c>
      <c r="B26" s="108" t="s">
        <v>124</v>
      </c>
      <c r="C26" s="97">
        <v>-33.5</v>
      </c>
      <c r="D26" s="97">
        <v>-19</v>
      </c>
      <c r="E26" s="97">
        <v>-25.3</v>
      </c>
      <c r="F26" s="141" t="s">
        <v>188</v>
      </c>
      <c r="G26" s="123">
        <v>-17.4</v>
      </c>
      <c r="H26" s="141" t="s">
        <v>140</v>
      </c>
      <c r="I26" s="141" t="s">
        <v>189</v>
      </c>
      <c r="J26" s="141" t="s">
        <v>190</v>
      </c>
    </row>
    <row r="27" spans="1:10" ht="14.25" customHeight="1">
      <c r="A27" s="14"/>
      <c r="B27" s="94" t="s">
        <v>125</v>
      </c>
      <c r="C27" s="94">
        <f>SUM(C26:C26)</f>
        <v>-33.5</v>
      </c>
      <c r="D27" s="131">
        <f>SUM(D26:D26)</f>
        <v>-19</v>
      </c>
      <c r="E27" s="94">
        <f>SUM(E25:E26)</f>
        <v>-25.3</v>
      </c>
      <c r="F27" s="131" t="s">
        <v>188</v>
      </c>
      <c r="G27" s="131">
        <f>SUM(G26:G26)</f>
        <v>-17.4</v>
      </c>
      <c r="H27" s="131">
        <v>-23.8</v>
      </c>
      <c r="I27" s="131" t="s">
        <v>189</v>
      </c>
      <c r="J27" s="131" t="s">
        <v>190</v>
      </c>
    </row>
    <row r="28" spans="1:10" ht="12.75">
      <c r="A28" s="1"/>
      <c r="B28" s="98" t="s">
        <v>126</v>
      </c>
      <c r="C28" s="130" t="s">
        <v>155</v>
      </c>
      <c r="D28" s="97">
        <v>-32.6</v>
      </c>
      <c r="E28" s="130" t="s">
        <v>207</v>
      </c>
      <c r="F28" s="141" t="s">
        <v>191</v>
      </c>
      <c r="G28" s="123">
        <v>-31.8</v>
      </c>
      <c r="H28" s="141" t="s">
        <v>141</v>
      </c>
      <c r="I28" s="141" t="s">
        <v>192</v>
      </c>
      <c r="J28" s="141" t="s">
        <v>193</v>
      </c>
    </row>
    <row r="29" spans="1:10" ht="12.75">
      <c r="A29" s="1"/>
      <c r="B29" s="98" t="s">
        <v>127</v>
      </c>
      <c r="C29" s="106">
        <v>40</v>
      </c>
      <c r="D29" s="97">
        <v>0</v>
      </c>
      <c r="E29" s="97">
        <v>20</v>
      </c>
      <c r="F29" s="123">
        <v>60</v>
      </c>
      <c r="G29" s="106">
        <v>23.2</v>
      </c>
      <c r="H29" s="123">
        <v>26.1</v>
      </c>
      <c r="I29" s="123">
        <v>104.5</v>
      </c>
      <c r="J29" s="123">
        <v>153.8</v>
      </c>
    </row>
    <row r="30" spans="1:10" ht="12.75">
      <c r="A30" s="14" t="s">
        <v>32</v>
      </c>
      <c r="B30" s="94" t="s">
        <v>69</v>
      </c>
      <c r="C30" s="94">
        <v>-13.5</v>
      </c>
      <c r="D30" s="94">
        <f>SUM(D27:D29)</f>
        <v>-51.6</v>
      </c>
      <c r="E30" s="133" t="s">
        <v>208</v>
      </c>
      <c r="F30" s="133" t="s">
        <v>194</v>
      </c>
      <c r="G30" s="133">
        <f>SUM(G27:G29)</f>
        <v>-26.000000000000004</v>
      </c>
      <c r="H30" s="133" t="s">
        <v>142</v>
      </c>
      <c r="I30" s="133">
        <v>46.2</v>
      </c>
      <c r="J30" s="133" t="s">
        <v>195</v>
      </c>
    </row>
    <row r="31" spans="1:10" ht="12.75">
      <c r="A31" s="2"/>
      <c r="B31" s="99"/>
      <c r="C31" s="107"/>
      <c r="D31" s="120"/>
      <c r="E31" s="120"/>
      <c r="F31" s="147"/>
      <c r="G31" s="151"/>
      <c r="H31" s="147"/>
      <c r="I31" s="147"/>
      <c r="J31" s="147"/>
    </row>
    <row r="32" spans="1:10" ht="12.75">
      <c r="A32" s="14" t="s">
        <v>33</v>
      </c>
      <c r="B32" s="94" t="s">
        <v>56</v>
      </c>
      <c r="C32" s="94">
        <v>0</v>
      </c>
      <c r="D32" s="94">
        <v>0</v>
      </c>
      <c r="E32" s="94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</row>
    <row r="33" spans="1:10" ht="12.75">
      <c r="A33" s="1"/>
      <c r="B33" s="97"/>
      <c r="C33" s="107"/>
      <c r="D33" s="120"/>
      <c r="E33" s="120"/>
      <c r="F33" s="147"/>
      <c r="G33" s="151"/>
      <c r="H33" s="147"/>
      <c r="I33" s="147"/>
      <c r="J33" s="147"/>
    </row>
    <row r="34" spans="1:10" ht="12.75">
      <c r="A34" s="1"/>
      <c r="B34" s="109" t="s">
        <v>107</v>
      </c>
      <c r="C34" s="106">
        <v>0.6</v>
      </c>
      <c r="D34" s="106">
        <v>2.1</v>
      </c>
      <c r="E34" s="97">
        <v>-1.2</v>
      </c>
      <c r="F34" s="123">
        <v>1.5</v>
      </c>
      <c r="G34" s="123">
        <v>2.3</v>
      </c>
      <c r="H34" s="130" t="s">
        <v>143</v>
      </c>
      <c r="I34" s="130" t="s">
        <v>196</v>
      </c>
      <c r="J34" s="141" t="s">
        <v>197</v>
      </c>
    </row>
    <row r="35" spans="1:10" ht="12.75">
      <c r="A35" s="14" t="s">
        <v>34</v>
      </c>
      <c r="B35" s="94" t="s">
        <v>108</v>
      </c>
      <c r="C35" s="94">
        <f>+C24+C30+C32+C34</f>
        <v>13.899999999999997</v>
      </c>
      <c r="D35" s="94">
        <f>+D24+D30+D32+D34</f>
        <v>-30.400000000000006</v>
      </c>
      <c r="E35" s="94">
        <v>14.6</v>
      </c>
      <c r="F35" s="133" t="s">
        <v>175</v>
      </c>
      <c r="G35" s="133">
        <f>+G24+G30+G32+G34</f>
        <v>24.999999999999986</v>
      </c>
      <c r="H35" s="133" t="s">
        <v>144</v>
      </c>
      <c r="I35" s="133">
        <v>120.1</v>
      </c>
      <c r="J35" s="133">
        <v>144.6</v>
      </c>
    </row>
    <row r="36" spans="1:10" ht="12.75">
      <c r="A36" s="1" t="s">
        <v>35</v>
      </c>
      <c r="B36" s="97" t="s">
        <v>109</v>
      </c>
      <c r="C36" s="97">
        <v>154.5</v>
      </c>
      <c r="D36" s="97">
        <v>168.4</v>
      </c>
      <c r="E36" s="97">
        <v>138</v>
      </c>
      <c r="F36" s="106">
        <v>154.5</v>
      </c>
      <c r="G36" s="123">
        <v>136.4</v>
      </c>
      <c r="H36" s="123">
        <v>161.4</v>
      </c>
      <c r="I36" s="123">
        <v>160.9</v>
      </c>
      <c r="J36" s="106">
        <v>136.4</v>
      </c>
    </row>
    <row r="37" spans="1:10" ht="12.75">
      <c r="A37" s="1" t="s">
        <v>36</v>
      </c>
      <c r="B37" s="97" t="s">
        <v>110</v>
      </c>
      <c r="C37" s="97">
        <f>C36+C35</f>
        <v>168.4</v>
      </c>
      <c r="D37" s="97">
        <f>D36+D35</f>
        <v>138</v>
      </c>
      <c r="E37" s="97">
        <v>152.6</v>
      </c>
      <c r="F37" s="106">
        <v>152.6</v>
      </c>
      <c r="G37" s="123">
        <f>G36+G35</f>
        <v>161.39999999999998</v>
      </c>
      <c r="H37" s="123">
        <v>160.9</v>
      </c>
      <c r="I37" s="123">
        <v>281</v>
      </c>
      <c r="J37" s="106">
        <v>281</v>
      </c>
    </row>
    <row r="38" ht="12.75">
      <c r="B38" s="53"/>
    </row>
    <row r="39" spans="2:7" ht="11.25">
      <c r="B39"/>
      <c r="C39" s="43"/>
      <c r="D39" s="43"/>
      <c r="E39" s="43"/>
      <c r="F39" s="43"/>
      <c r="G39" s="43"/>
    </row>
  </sheetData>
  <sheetProtection/>
  <mergeCells count="3">
    <mergeCell ref="A3:B3"/>
    <mergeCell ref="C5:F5"/>
    <mergeCell ref="G5:J5"/>
  </mergeCells>
  <printOptions/>
  <pageMargins left="0.25" right="0.25" top="0.75" bottom="0.75" header="0.3" footer="0.3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75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76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71</v>
      </c>
      <c r="C4" t="s">
        <v>70</v>
      </c>
      <c r="D4" t="s">
        <v>72</v>
      </c>
      <c r="E4" t="s">
        <v>73</v>
      </c>
      <c r="G4" s="61" t="s">
        <v>11</v>
      </c>
      <c r="N4" t="s">
        <v>71</v>
      </c>
      <c r="O4" t="s">
        <v>70</v>
      </c>
      <c r="P4" t="s">
        <v>72</v>
      </c>
      <c r="Q4" t="s">
        <v>73</v>
      </c>
      <c r="T4" t="s">
        <v>71</v>
      </c>
      <c r="U4" t="s">
        <v>70</v>
      </c>
      <c r="V4" t="s">
        <v>72</v>
      </c>
      <c r="W4" t="s">
        <v>73</v>
      </c>
      <c r="AA4" t="s">
        <v>71</v>
      </c>
      <c r="AB4" t="s">
        <v>70</v>
      </c>
      <c r="AC4" t="s">
        <v>72</v>
      </c>
      <c r="AD4" t="s">
        <v>73</v>
      </c>
      <c r="AG4" t="s">
        <v>71</v>
      </c>
      <c r="AH4" t="s">
        <v>70</v>
      </c>
      <c r="AI4" t="s">
        <v>72</v>
      </c>
      <c r="AJ4" t="s">
        <v>73</v>
      </c>
    </row>
    <row r="5" spans="1:36" ht="11.2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71</v>
      </c>
      <c r="I5" t="s">
        <v>70</v>
      </c>
      <c r="J5" t="s">
        <v>72</v>
      </c>
      <c r="K5" t="s">
        <v>73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11.2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11.25">
      <c r="A7" s="62" t="s">
        <v>78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78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78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78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78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11.25">
      <c r="G8" s="62" t="s">
        <v>78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77</v>
      </c>
      <c r="AF9" s="61" t="s">
        <v>77</v>
      </c>
    </row>
    <row r="10" spans="7:36" ht="12">
      <c r="G10" s="61" t="s">
        <v>77</v>
      </c>
      <c r="T10" t="s">
        <v>71</v>
      </c>
      <c r="U10" t="s">
        <v>70</v>
      </c>
      <c r="V10" t="s">
        <v>72</v>
      </c>
      <c r="W10" t="s">
        <v>73</v>
      </c>
      <c r="AG10" t="s">
        <v>71</v>
      </c>
      <c r="AH10" t="s">
        <v>70</v>
      </c>
      <c r="AI10" t="s">
        <v>72</v>
      </c>
      <c r="AJ10" t="s">
        <v>73</v>
      </c>
    </row>
    <row r="11" spans="8:36" ht="11.25">
      <c r="H11" t="s">
        <v>71</v>
      </c>
      <c r="I11" t="s">
        <v>70</v>
      </c>
      <c r="J11" t="s">
        <v>72</v>
      </c>
      <c r="K11" t="s">
        <v>73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11.2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11.2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11.25" hidden="1"/>
    <row r="4" spans="1:9" ht="52.5" customHeight="1">
      <c r="A4" s="167" t="s">
        <v>7</v>
      </c>
      <c r="B4" s="167"/>
      <c r="C4" s="167"/>
      <c r="D4" s="167"/>
      <c r="E4" s="167"/>
      <c r="F4" s="167"/>
      <c r="G4" s="167"/>
      <c r="H4" s="167"/>
      <c r="I4" s="167"/>
    </row>
    <row r="5" spans="2:9" ht="11.25">
      <c r="B5" s="18"/>
      <c r="C5" s="18"/>
      <c r="D5" s="18"/>
      <c r="E5" s="18"/>
      <c r="I5" s="18"/>
    </row>
    <row r="6" spans="2:9" ht="11.25">
      <c r="B6" s="46"/>
      <c r="C6" s="166">
        <v>2005</v>
      </c>
      <c r="D6" s="166"/>
      <c r="E6" s="4"/>
      <c r="F6" s="3"/>
      <c r="G6" s="166">
        <v>2006</v>
      </c>
      <c r="H6" s="166"/>
      <c r="I6" s="4"/>
    </row>
    <row r="7" spans="2:9" ht="11.2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11.25">
      <c r="B8" s="49"/>
      <c r="C8" s="20"/>
      <c r="D8" s="20"/>
      <c r="E8" s="21"/>
      <c r="F8" s="19"/>
      <c r="G8" s="20"/>
      <c r="H8" s="20"/>
      <c r="I8" s="21"/>
    </row>
    <row r="9" spans="1:9" ht="11.2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11.2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11.2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11.2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11.2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11.2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11.25">
      <c r="B15" s="49"/>
      <c r="C15" s="11"/>
      <c r="D15" s="11"/>
      <c r="E15" s="21"/>
      <c r="F15" s="19"/>
      <c r="G15" s="11"/>
      <c r="H15" s="11"/>
      <c r="I15" s="21"/>
    </row>
    <row r="16" spans="2:9" ht="11.25">
      <c r="B16" s="49"/>
      <c r="C16" s="11"/>
      <c r="D16" s="11"/>
      <c r="E16" s="21"/>
      <c r="F16" s="19"/>
      <c r="G16" s="11"/>
      <c r="H16" s="11"/>
      <c r="I16" s="21"/>
    </row>
    <row r="17" spans="1:9" ht="11.2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11.2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11.2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11.2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11.2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11.2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11.25">
      <c r="B23" s="49"/>
      <c r="C23" s="26"/>
      <c r="D23" s="26"/>
      <c r="E23" s="27"/>
      <c r="F23" s="19"/>
      <c r="G23" s="26"/>
      <c r="H23" s="26"/>
      <c r="I23" s="21"/>
    </row>
    <row r="24" spans="2:9" ht="11.25">
      <c r="B24" s="49"/>
      <c r="C24" s="26"/>
      <c r="D24" s="26"/>
      <c r="E24" s="27"/>
      <c r="F24" s="19"/>
      <c r="G24" s="28"/>
      <c r="H24" s="28"/>
      <c r="I24" s="16"/>
    </row>
    <row r="25" spans="1:9" ht="11.2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11.2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11.2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11.2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11.25">
      <c r="B29" s="15"/>
      <c r="C29" s="11"/>
      <c r="D29" s="11"/>
      <c r="E29" s="21"/>
      <c r="F29" s="10"/>
      <c r="G29" s="12"/>
      <c r="H29" s="12"/>
      <c r="I29" s="16"/>
    </row>
    <row r="30" spans="2:9" ht="11.25">
      <c r="B30" s="49"/>
      <c r="C30" s="11"/>
      <c r="D30" s="11"/>
      <c r="E30" s="21"/>
      <c r="F30" s="19"/>
      <c r="G30" s="12"/>
      <c r="H30" s="12"/>
      <c r="I30" s="16"/>
    </row>
    <row r="31" spans="1:9" ht="11.2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11.2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11.25">
      <c r="B33" s="49"/>
      <c r="C33" s="26"/>
      <c r="D33" s="26"/>
      <c r="E33" s="27"/>
      <c r="F33" s="19"/>
      <c r="G33" s="28"/>
      <c r="H33" s="28"/>
      <c r="I33" s="16"/>
    </row>
    <row r="34" spans="2:9" ht="11.25">
      <c r="B34" s="49"/>
      <c r="C34" s="26"/>
      <c r="D34" s="26"/>
      <c r="E34" s="27"/>
      <c r="F34" s="19"/>
      <c r="G34" s="28"/>
      <c r="H34" s="28"/>
      <c r="I34" s="16"/>
    </row>
    <row r="35" spans="1:9" ht="11.2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11.2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11.2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11.2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11.25">
      <c r="B39" s="49"/>
      <c r="C39" s="11"/>
      <c r="D39" s="11"/>
      <c r="E39" s="21"/>
      <c r="F39" s="19"/>
      <c r="G39" s="12"/>
      <c r="H39" s="12"/>
      <c r="I39" s="16"/>
    </row>
    <row r="40" spans="1:9" ht="11.2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Wacker Chemie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Distelrath</dc:creator>
  <cp:keywords/>
  <dc:description/>
  <cp:lastModifiedBy>Fritz, Nathalie</cp:lastModifiedBy>
  <cp:lastPrinted>2017-07-24T07:22:19Z</cp:lastPrinted>
  <dcterms:created xsi:type="dcterms:W3CDTF">2006-05-17T13:39:10Z</dcterms:created>
  <dcterms:modified xsi:type="dcterms:W3CDTF">2017-10-25T11:54:34Z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