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108" windowWidth="19440" windowHeight="5928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Sheet'!$A$1:$D$50</definedName>
    <definedName name="_xlnm.Print_Area" localSheetId="4">'Cash Flow'!$A$1:$F$41</definedName>
    <definedName name="_xlnm.Print_Area" localSheetId="2">'P&amp;L'!$A$1:$E$27</definedName>
    <definedName name="_xlnm.Print_Area" localSheetId="1">'Siltronic at a glance'!$A$1:$E$31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Flow'!$A$1:$B$43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<sst xmlns="http://schemas.openxmlformats.org/spreadsheetml/2006/main" count="230" uniqueCount="147">
  <si>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</si>
  <si>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</si>
  <si>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</si>
  <si>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</si>
  <si>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</si>
  <si>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</si>
  <si>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</si>
  <si>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</si>
  <si>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</si>
  <si>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</si>
  <si>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</si>
  <si>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</si>
  <si>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</si>
  <si>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</si>
  <si>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</si>
  <si>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</si>
  <si>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</si>
  <si>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</si>
  <si>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</si>
  <si>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</si>
  <si>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</si>
  <si>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</si>
  <si>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</si>
  <si>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</si>
  <si>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</si>
  <si>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</si>
  <si>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</si>
  <si>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</si>
  <si>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</si>
  <si>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</si>
  <si>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</si>
  <si>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</si>
  <si>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</si>
  <si>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</si>
  <si>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</si>
  <si>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</si>
  <si>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</si>
  <si>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</si>
  <si>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</si>
  <si>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</si>
  <si>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</si>
  <si>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</si>
  <si>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</si>
  <si>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</si>
  <si>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</si>
  <si>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</si>
  <si>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</si>
  <si>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</si>
  <si>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</si>
  <si>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</si>
  <si>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</si>
  <si>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</si>
  <si>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</si>
  <si>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</si>
  <si>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</si>
  <si>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</si>
  <si>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</si>
  <si>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</si>
  <si>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</si>
  <si>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</si>
  <si>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</si>
  <si>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</si>
  <si>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</si>
  <si>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</si>
  <si>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</si>
  <si>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</si>
  <si>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</si>
  <si>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</si>
  <si>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</si>
  <si>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</si>
  <si>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</si>
  <si>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</si>
  <si>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</si>
  <si>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</si>
  <si>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</si>
  <si>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</si>
  <si>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</si>
  <si>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</si>
  <si>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</si>
  <si>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</si>
  <si>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</si>
  <si>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</si>
  <si>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</si>
  <si>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</si>
  <si>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</si>
  <si>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</si>
  <si>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</si>
  <si>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</si>
  <si>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</si>
  <si>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</si>
  <si>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</si>
  <si>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</si>
  <si>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</si>
  <si>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</si>
  <si>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</si>
  <si>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</si>
  <si>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</si>
  <si>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</si>
  <si>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</si>
  <si>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</si>
  <si>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</si>
  <si>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</si>
  <si>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</si>
  <si>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</si>
  <si>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-</t>
  </si>
  <si>
    <t>Subscribed capital of Siltronic AG</t>
  </si>
  <si>
    <t>Capital reserves of Siltronic AG</t>
  </si>
  <si>
    <t>Income tax receivables</t>
  </si>
  <si>
    <t>Provisions for income tax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</si>
  <si>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</si>
  <si>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</si>
  <si>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</si>
  <si>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</si>
  <si>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</si>
  <si>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</si>
  <si>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</si>
  <si>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</si>
  <si>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</si>
  <si>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</si>
  <si>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</si>
  <si>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</si>
  <si>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</si>
  <si>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</si>
  <si>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</si>
  <si>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</si>
  <si>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</si>
  <si>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</si>
  <si>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</si>
  <si>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</si>
  <si>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</si>
  <si>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</si>
  <si>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</si>
  <si>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</si>
  <si>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Proceeds from the disposal of property, plant and equipment</t>
  </si>
  <si>
    <t>Cash flow from investments excluding financial investments</t>
  </si>
  <si>
    <t>Payments for the acquisition of fixed-term deposits</t>
  </si>
  <si>
    <t>Proceeds from fixed-term deposits</t>
  </si>
  <si>
    <t>Proceeds from the IPO</t>
  </si>
  <si>
    <t>Utilization of funds (+) or additions to (–) cash pooling of loans from Wacker Chemie</t>
  </si>
  <si>
    <t>Proceeds from other financial liabilities</t>
  </si>
  <si>
    <t>Interest income</t>
  </si>
  <si>
    <t>Tax expense</t>
  </si>
  <si>
    <t>July 28, 2016</t>
  </si>
  <si>
    <t>H1</t>
  </si>
  <si>
    <t>Income Statement</t>
  </si>
  <si>
    <t>Balance Sheet</t>
  </si>
  <si>
    <t>Statement of cash flows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</si>
</sst>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5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49" fontId="9" fillId="0" borderId="32" xfId="54" applyNumberFormat="1" applyFont="1" applyFill="1" applyBorder="1" applyAlignment="1">
      <alignment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9" fillId="0" borderId="0" xfId="54" applyNumberFormat="1" applyFont="1" applyFill="1" applyBorder="1" applyAlignment="1">
      <alignment horizontal="right" wrapText="1"/>
      <protection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0" fontId="0" fillId="39" borderId="32" xfId="0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192" fontId="9" fillId="39" borderId="32" xfId="0" applyNumberFormat="1" applyFont="1" applyFill="1" applyBorder="1" applyAlignment="1">
      <alignment/>
    </xf>
    <xf numFmtId="192" fontId="9" fillId="39" borderId="32" xfId="51" applyNumberFormat="1" applyFont="1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4" fontId="9" fillId="39" borderId="32" xfId="0" applyNumberFormat="1" applyFont="1" applyFill="1" applyBorder="1" applyAlignment="1">
      <alignment/>
    </xf>
    <xf numFmtId="3" fontId="9" fillId="39" borderId="32" xfId="0" applyNumberFormat="1" applyFont="1" applyFill="1" applyBorder="1" applyAlignment="1">
      <alignment/>
    </xf>
    <xf numFmtId="188" fontId="9" fillId="39" borderId="32" xfId="0" applyNumberFormat="1" applyFont="1" applyFill="1" applyBorder="1" applyAlignment="1" applyProtection="1">
      <alignment horizontal="right"/>
      <protection locked="0"/>
    </xf>
    <xf numFmtId="188" fontId="9" fillId="39" borderId="32" xfId="0" applyNumberFormat="1" applyFont="1" applyFill="1" applyBorder="1" applyAlignment="1" applyProtection="1">
      <alignment/>
      <protection locked="0"/>
    </xf>
    <xf numFmtId="188" fontId="13" fillId="39" borderId="32" xfId="0" applyNumberFormat="1" applyFont="1" applyFill="1" applyBorder="1" applyAlignment="1" applyProtection="1">
      <alignment/>
      <protection locked="0"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9" fillId="39" borderId="32" xfId="0" applyFont="1" applyFill="1" applyBorder="1" applyAlignment="1">
      <alignment/>
    </xf>
    <xf numFmtId="209" fontId="9" fillId="39" borderId="32" xfId="54" applyNumberFormat="1" applyFont="1" applyFill="1" applyBorder="1" applyAlignment="1">
      <alignment horizontal="right" wrapText="1"/>
      <protection/>
    </xf>
    <xf numFmtId="0" fontId="10" fillId="39" borderId="32" xfId="0" applyFont="1" applyFill="1" applyBorder="1" applyAlignment="1">
      <alignment/>
    </xf>
    <xf numFmtId="188" fontId="9" fillId="39" borderId="32" xfId="54" applyNumberFormat="1" applyFont="1" applyFill="1" applyBorder="1" applyAlignment="1">
      <alignment horizontal="right" wrapText="1"/>
      <protection/>
    </xf>
    <xf numFmtId="188" fontId="9" fillId="0" borderId="32" xfId="54" applyNumberFormat="1" applyFont="1" applyFill="1" applyBorder="1" applyAlignment="1">
      <alignment horizontal="right" wrapText="1"/>
      <protection/>
    </xf>
    <xf numFmtId="0" fontId="0" fillId="39" borderId="32" xfId="0" applyFont="1" applyFill="1" applyBorder="1" applyAlignment="1">
      <alignment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77"/>
          <c:y val="0.1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712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54576415"/>
        <c:axId val="39212164"/>
      </c:barChart>
      <c:catAx>
        <c:axId val="54576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164"/>
        <c:crosses val="autoZero"/>
        <c:auto val="1"/>
        <c:lblOffset val="100"/>
        <c:tickLblSkip val="1"/>
        <c:noMultiLvlLbl val="0"/>
      </c:catAx>
      <c:valAx>
        <c:axId val="39212164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76415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66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25"/>
          <c:w val="0.731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63410933"/>
        <c:axId val="26977730"/>
      </c:barChart>
      <c:catAx>
        <c:axId val="6341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730"/>
        <c:crosses val="autoZero"/>
        <c:auto val="1"/>
        <c:lblOffset val="100"/>
        <c:tickLblSkip val="1"/>
        <c:noMultiLvlLbl val="0"/>
      </c:catAx>
      <c:valAx>
        <c:axId val="26977730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093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6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12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44156667"/>
        <c:axId val="5474928"/>
      </c:barChart>
      <c:catAx>
        <c:axId val="4415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928"/>
        <c:crosses val="autoZero"/>
        <c:auto val="1"/>
        <c:lblOffset val="100"/>
        <c:tickLblSkip val="1"/>
        <c:noMultiLvlLbl val="0"/>
      </c:catAx>
      <c:valAx>
        <c:axId val="547492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6667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25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748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24555185"/>
        <c:axId val="41011726"/>
      </c:barChart>
      <c:catAx>
        <c:axId val="2455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1726"/>
        <c:crosses val="autoZero"/>
        <c:auto val="1"/>
        <c:lblOffset val="100"/>
        <c:tickLblSkip val="1"/>
        <c:noMultiLvlLbl val="0"/>
      </c:catAx>
      <c:valAx>
        <c:axId val="4101172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5185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6575"/>
          <c:y val="0.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71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48489367"/>
        <c:axId val="64014364"/>
      </c:barChart>
      <c:catAx>
        <c:axId val="4848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14364"/>
        <c:crosses val="autoZero"/>
        <c:auto val="1"/>
        <c:lblOffset val="100"/>
        <c:tickLblSkip val="1"/>
        <c:noMultiLvlLbl val="0"/>
      </c:catAx>
      <c:valAx>
        <c:axId val="6401436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9367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0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25"/>
          <c:w val="0.748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44477229"/>
        <c:axId val="14771226"/>
      </c:barChart>
      <c:catAx>
        <c:axId val="4447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1226"/>
        <c:crosses val="autoZero"/>
        <c:auto val="1"/>
        <c:lblOffset val="100"/>
        <c:tickLblSkip val="1"/>
        <c:noMultiLvlLbl val="0"/>
      </c:catAx>
      <c:valAx>
        <c:axId val="1477122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7229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62890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57175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65747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60032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63842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58127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A62" sqref="A62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">
      <c r="A11" s="143" t="s">
        <v>92</v>
      </c>
      <c r="B11" s="143"/>
      <c r="C11" s="143"/>
      <c r="D11" s="80"/>
      <c r="E11" s="80"/>
    </row>
    <row r="13" spans="1:5" ht="21">
      <c r="A13" s="142">
        <v>2016</v>
      </c>
      <c r="B13" s="142"/>
      <c r="C13" s="142"/>
      <c r="D13" s="81"/>
      <c r="E13" s="81"/>
    </row>
    <row r="18" ht="15">
      <c r="A18" s="83" t="s">
        <v>142</v>
      </c>
    </row>
    <row r="20" ht="24.75" customHeight="1">
      <c r="A20" s="54" t="s">
        <v>63</v>
      </c>
    </row>
    <row r="21" ht="24.75" customHeight="1">
      <c r="A21" s="54" t="s">
        <v>119</v>
      </c>
    </row>
    <row r="22" ht="24.75" customHeight="1">
      <c r="A22" s="54" t="s">
        <v>89</v>
      </c>
    </row>
    <row r="23" ht="10.5" customHeight="1">
      <c r="A23" s="54"/>
    </row>
    <row r="24" ht="17.25">
      <c r="A24" s="82" t="s">
        <v>90</v>
      </c>
    </row>
    <row r="26" ht="17.25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B20" sqref="B20"/>
    </sheetView>
  </sheetViews>
  <sheetFormatPr defaultColWidth="12" defaultRowHeight="11.25"/>
  <cols>
    <col min="1" max="1" width="46.66015625" style="69" customWidth="1"/>
    <col min="2" max="4" width="15" style="69" customWidth="1"/>
    <col min="5" max="5" width="14.33203125" style="69" customWidth="1"/>
    <col min="6" max="6" width="14.66015625" style="69" customWidth="1"/>
    <col min="7" max="7" width="12" style="69" customWidth="1"/>
    <col min="8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91</v>
      </c>
    </row>
    <row r="4" ht="19.5" customHeight="1"/>
    <row r="5" spans="1:7" ht="12.75">
      <c r="A5" s="113"/>
      <c r="B5" s="144">
        <v>2015</v>
      </c>
      <c r="C5" s="145"/>
      <c r="D5" s="146"/>
      <c r="E5" s="147">
        <v>2016</v>
      </c>
      <c r="F5" s="147"/>
      <c r="G5" s="147"/>
    </row>
    <row r="6" spans="1:7" ht="12.75">
      <c r="A6" s="114"/>
      <c r="B6" s="105" t="s">
        <v>75</v>
      </c>
      <c r="C6" s="105" t="s">
        <v>74</v>
      </c>
      <c r="D6" s="105" t="s">
        <v>143</v>
      </c>
      <c r="E6" s="123" t="s">
        <v>75</v>
      </c>
      <c r="F6" s="123" t="s">
        <v>74</v>
      </c>
      <c r="G6" s="120" t="s">
        <v>143</v>
      </c>
    </row>
    <row r="7" spans="1:7" ht="9.75">
      <c r="A7" s="84"/>
      <c r="B7" s="84"/>
      <c r="C7" s="84"/>
      <c r="D7" s="124"/>
      <c r="E7" s="84"/>
      <c r="F7" s="121"/>
      <c r="G7" s="124"/>
    </row>
    <row r="8" spans="1:7" ht="12.75">
      <c r="A8" s="85" t="str">
        <f>'P&amp;L'!A8</f>
        <v>Sales</v>
      </c>
      <c r="B8" s="85">
        <f>'P&amp;L'!B8</f>
        <v>238.7</v>
      </c>
      <c r="C8" s="85">
        <v>246.7</v>
      </c>
      <c r="D8" s="125">
        <v>485.4</v>
      </c>
      <c r="E8" s="85">
        <f>'P&amp;L'!E8</f>
        <v>220.6</v>
      </c>
      <c r="F8" s="85">
        <v>229.60000000000002</v>
      </c>
      <c r="G8" s="125">
        <v>450.1</v>
      </c>
    </row>
    <row r="9" spans="1:7" ht="12.75">
      <c r="A9" s="85" t="str">
        <f>'P&amp;L'!A27</f>
        <v>EBITDA</v>
      </c>
      <c r="B9" s="85">
        <f>'P&amp;L'!B27</f>
        <v>40.1</v>
      </c>
      <c r="C9" s="85">
        <v>31.4</v>
      </c>
      <c r="D9" s="125">
        <v>71.5</v>
      </c>
      <c r="E9" s="85">
        <f>'P&amp;L'!E27</f>
        <v>23.599999999999987</v>
      </c>
      <c r="F9" s="85">
        <v>35.1</v>
      </c>
      <c r="G9" s="125">
        <v>58.7</v>
      </c>
    </row>
    <row r="10" spans="1:7" ht="12.75">
      <c r="A10" s="85" t="s">
        <v>93</v>
      </c>
      <c r="B10" s="88">
        <f>B9/B8</f>
        <v>0.1679932970255551</v>
      </c>
      <c r="C10" s="88">
        <v>0.127</v>
      </c>
      <c r="D10" s="126">
        <v>0.147</v>
      </c>
      <c r="E10" s="88">
        <f>E9/E8</f>
        <v>0.10698096101541246</v>
      </c>
      <c r="F10" s="88">
        <v>0.153</v>
      </c>
      <c r="G10" s="126">
        <v>0.13</v>
      </c>
    </row>
    <row r="11" spans="1:7" ht="12.75">
      <c r="A11" s="85" t="str">
        <f>'P&amp;L'!A16</f>
        <v>EBIT</v>
      </c>
      <c r="B11" s="85">
        <f>'P&amp;L'!B25</f>
        <v>8.299999999999997</v>
      </c>
      <c r="C11" s="85">
        <v>0.2</v>
      </c>
      <c r="D11" s="125">
        <v>8.5</v>
      </c>
      <c r="E11" s="85">
        <f>'P&amp;L'!E25</f>
        <v>-5.600000000000012</v>
      </c>
      <c r="F11" s="85">
        <v>6</v>
      </c>
      <c r="G11" s="125">
        <v>0.3</v>
      </c>
    </row>
    <row r="12" spans="1:7" ht="12.75">
      <c r="A12" s="85" t="s">
        <v>94</v>
      </c>
      <c r="B12" s="87">
        <f>B11/B8</f>
        <v>0.03477167993297024</v>
      </c>
      <c r="C12" s="87">
        <v>0.002</v>
      </c>
      <c r="D12" s="127">
        <v>0.018</v>
      </c>
      <c r="E12" s="87">
        <f>E11/E8</f>
        <v>-0.02538531278331828</v>
      </c>
      <c r="F12" s="87">
        <v>0.026</v>
      </c>
      <c r="G12" s="127">
        <v>0.003</v>
      </c>
    </row>
    <row r="13" spans="1:7" ht="12.75">
      <c r="A13" s="85" t="s">
        <v>60</v>
      </c>
      <c r="B13" s="85">
        <f>'P&amp;L'!B17+'P&amp;L'!B18</f>
        <v>-2.1</v>
      </c>
      <c r="C13" s="85">
        <v>-3.2</v>
      </c>
      <c r="D13" s="125">
        <v>-5.3</v>
      </c>
      <c r="E13" s="85">
        <f>'P&amp;L'!E17+'P&amp;L'!E18</f>
        <v>-3.8</v>
      </c>
      <c r="F13" s="85">
        <v>-2.4</v>
      </c>
      <c r="G13" s="125">
        <v>-6.2</v>
      </c>
    </row>
    <row r="14" spans="1:7" ht="12.75">
      <c r="A14" s="85" t="str">
        <f>'P&amp;L'!A19</f>
        <v>Income before taxes</v>
      </c>
      <c r="B14" s="86">
        <f>'P&amp;L'!B19</f>
        <v>6.1999999999999975</v>
      </c>
      <c r="C14" s="86">
        <v>-3.000000000000015</v>
      </c>
      <c r="D14" s="128">
        <v>3.1999999999999718</v>
      </c>
      <c r="E14" s="117">
        <f>'P&amp;L'!E19</f>
        <v>-9.400000000000013</v>
      </c>
      <c r="F14" s="117">
        <v>3.6000000000000107</v>
      </c>
      <c r="G14" s="128">
        <v>-5.900000000000002</v>
      </c>
    </row>
    <row r="15" spans="1:7" ht="12.75">
      <c r="A15" s="89" t="s">
        <v>120</v>
      </c>
      <c r="B15" s="85">
        <f>'P&amp;L'!B21</f>
        <v>1.8999999999999977</v>
      </c>
      <c r="C15" s="85">
        <v>-7</v>
      </c>
      <c r="D15" s="125">
        <v>-5.1</v>
      </c>
      <c r="E15" s="85">
        <f>'P&amp;L'!E21</f>
        <v>-11.500000000000012</v>
      </c>
      <c r="F15" s="85">
        <v>0.9</v>
      </c>
      <c r="G15" s="125">
        <v>10.7</v>
      </c>
    </row>
    <row r="16" spans="1:7" ht="13.5" customHeight="1">
      <c r="A16" s="100" t="s">
        <v>61</v>
      </c>
      <c r="B16" s="90">
        <v>0.1</v>
      </c>
      <c r="C16" s="116">
        <v>-0.17</v>
      </c>
      <c r="D16" s="129">
        <v>-0.07</v>
      </c>
      <c r="E16" s="116">
        <v>-0.3433333333333334</v>
      </c>
      <c r="F16" s="116">
        <v>0.07000000000000034</v>
      </c>
      <c r="G16" s="129">
        <v>-0.27333333333333343</v>
      </c>
    </row>
    <row r="17" spans="1:7" s="74" customFormat="1" ht="13.5" customHeight="1">
      <c r="A17" s="85"/>
      <c r="B17" s="90"/>
      <c r="C17" s="90"/>
      <c r="D17" s="129"/>
      <c r="E17" s="90"/>
      <c r="F17" s="90"/>
      <c r="G17" s="129"/>
    </row>
    <row r="18" spans="1:7" ht="12.75">
      <c r="A18" s="85" t="s">
        <v>95</v>
      </c>
      <c r="B18" s="85">
        <v>4.3</v>
      </c>
      <c r="C18" s="85">
        <v>9.1</v>
      </c>
      <c r="D18" s="125">
        <v>13.4</v>
      </c>
      <c r="E18" s="85">
        <v>20.4</v>
      </c>
      <c r="F18" s="85">
        <v>22.4</v>
      </c>
      <c r="G18" s="125">
        <v>42.8</v>
      </c>
    </row>
    <row r="19" spans="1:9" ht="15">
      <c r="A19" s="89" t="s">
        <v>113</v>
      </c>
      <c r="B19" s="85">
        <f>'Cash Flow'!C24+'Cash Flow'!C28</f>
        <v>39.6</v>
      </c>
      <c r="C19" s="85">
        <v>7.1</v>
      </c>
      <c r="D19" s="125">
        <v>46.8</v>
      </c>
      <c r="E19" s="85">
        <f>'Cash Flow'!F24+'Cash Flow'!F28</f>
        <v>-6.700000000000003</v>
      </c>
      <c r="F19" s="85">
        <v>0.1</v>
      </c>
      <c r="G19" s="125">
        <v>-6.6</v>
      </c>
      <c r="H19" s="106"/>
      <c r="I19" s="106"/>
    </row>
    <row r="20" spans="1:7" ht="9.75">
      <c r="A20" s="84"/>
      <c r="B20" s="84"/>
      <c r="C20" s="84"/>
      <c r="D20" s="124"/>
      <c r="E20" s="84"/>
      <c r="F20" s="84"/>
      <c r="G20" s="124"/>
    </row>
    <row r="21" spans="1:7" ht="12.75">
      <c r="A21" s="85" t="str">
        <f>+'Balance Sheet'!A31</f>
        <v>Equity </v>
      </c>
      <c r="B21" s="85">
        <f>'Balance Sheet'!B31</f>
        <v>197.49999999999991</v>
      </c>
      <c r="C21" s="85">
        <v>500.8999999999999</v>
      </c>
      <c r="D21" s="125"/>
      <c r="E21" s="85">
        <f>'Balance Sheet'!D31</f>
        <v>418.2199999999999</v>
      </c>
      <c r="F21" s="85">
        <v>323.6</v>
      </c>
      <c r="G21" s="125"/>
    </row>
    <row r="22" spans="1:7" ht="12.75">
      <c r="A22" s="85" t="str">
        <f>+'Balance Sheet'!A37</f>
        <v>Financial liabilities</v>
      </c>
      <c r="B22" s="85">
        <f>'Balance Sheet'!B42+'Balance Sheet'!B37</f>
        <v>181.5</v>
      </c>
      <c r="C22" s="85">
        <v>39</v>
      </c>
      <c r="D22" s="125"/>
      <c r="E22" s="85">
        <f>'Balance Sheet'!D37</f>
        <v>39.2</v>
      </c>
      <c r="F22" s="85">
        <v>40.4</v>
      </c>
      <c r="G22" s="125"/>
    </row>
    <row r="23" spans="1:7" ht="12.75">
      <c r="A23" s="85" t="str">
        <f>+'Balance Sheet'!A33</f>
        <v>Provisions for pensions</v>
      </c>
      <c r="B23" s="85">
        <f>'Balance Sheet'!B33</f>
        <v>428.5</v>
      </c>
      <c r="C23" s="85">
        <v>292.1</v>
      </c>
      <c r="D23" s="125"/>
      <c r="E23" s="85">
        <f>'Balance Sheet'!D33</f>
        <v>379</v>
      </c>
      <c r="F23" s="85">
        <v>472.7</v>
      </c>
      <c r="G23" s="125"/>
    </row>
    <row r="24" spans="1:7" ht="15">
      <c r="A24" s="85" t="s">
        <v>118</v>
      </c>
      <c r="B24" s="85">
        <f>'Balance Sheet'!B20-'Balance Sheet'!B42-'Balance Sheet'!B37</f>
        <v>16.09999999999998</v>
      </c>
      <c r="C24" s="85">
        <v>155.9</v>
      </c>
      <c r="D24" s="125"/>
      <c r="E24" s="85">
        <f>'Balance Sheet'!D42+'Balance Sheet'!D20+'Balance Sheet'!D19-'Balance Sheet'!D37</f>
        <v>149.2</v>
      </c>
      <c r="F24" s="85">
        <v>150.9</v>
      </c>
      <c r="G24" s="125"/>
    </row>
    <row r="25" spans="1:7" ht="12.75">
      <c r="A25" s="85" t="str">
        <f>+'Balance Sheet'!A23</f>
        <v>Total assets</v>
      </c>
      <c r="B25" s="85">
        <f>'Balance Sheet'!B23</f>
        <v>1103.5</v>
      </c>
      <c r="C25" s="85">
        <v>1071.9</v>
      </c>
      <c r="D25" s="125"/>
      <c r="E25" s="85">
        <f>'Balance Sheet'!D23</f>
        <v>1030.7</v>
      </c>
      <c r="F25" s="85">
        <v>1037</v>
      </c>
      <c r="G25" s="125"/>
    </row>
    <row r="26" spans="1:7" s="74" customFormat="1" ht="12.75">
      <c r="A26" s="85"/>
      <c r="B26" s="85"/>
      <c r="C26" s="85"/>
      <c r="D26" s="125"/>
      <c r="E26" s="85"/>
      <c r="F26" s="85"/>
      <c r="G26" s="125"/>
    </row>
    <row r="27" spans="1:7" ht="12.75">
      <c r="A27" s="85" t="s">
        <v>59</v>
      </c>
      <c r="B27" s="91">
        <v>4101</v>
      </c>
      <c r="C27" s="91">
        <v>4043</v>
      </c>
      <c r="D27" s="130"/>
      <c r="E27" s="91">
        <v>3882</v>
      </c>
      <c r="F27" s="91">
        <v>3817</v>
      </c>
      <c r="G27" s="130"/>
    </row>
    <row r="30" spans="1:5" ht="11.25" customHeight="1">
      <c r="A30" s="71" t="s">
        <v>125</v>
      </c>
      <c r="B30" s="72"/>
      <c r="C30" s="72"/>
      <c r="D30" s="72"/>
      <c r="E30" s="73"/>
    </row>
    <row r="31" spans="1:5" ht="13.5" customHeight="1">
      <c r="A31" s="72" t="s">
        <v>126</v>
      </c>
      <c r="E31" s="74"/>
    </row>
    <row r="32" ht="9.75">
      <c r="E32" s="74"/>
    </row>
    <row r="33" ht="9.75">
      <c r="E33" s="74"/>
    </row>
    <row r="36" ht="9.75">
      <c r="A36" s="75"/>
    </row>
  </sheetData>
  <sheetProtection/>
  <mergeCells count="2">
    <mergeCell ref="B5:D5"/>
    <mergeCell ref="E5:G5"/>
  </mergeCells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PageLayoutView="0" workbookViewId="0" topLeftCell="A4">
      <selection activeCell="G27" sqref="G27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4" width="11.66015625" style="76" customWidth="1"/>
    <col min="5" max="5" width="11.66015625" style="76" bestFit="1" customWidth="1"/>
    <col min="6" max="16384" width="12" style="76" customWidth="1"/>
  </cols>
  <sheetData>
    <row r="1" ht="11.25"/>
    <row r="2" ht="53.25" customHeight="1"/>
    <row r="3" spans="1:5" ht="52.5" customHeight="1">
      <c r="A3" s="77" t="s">
        <v>144</v>
      </c>
      <c r="B3" s="78"/>
      <c r="C3" s="78"/>
      <c r="D3" s="78"/>
      <c r="E3" s="78"/>
    </row>
    <row r="4" spans="1:5" ht="15">
      <c r="A4" s="78"/>
      <c r="B4" s="78"/>
      <c r="C4" s="78"/>
      <c r="D4" s="78"/>
      <c r="E4" s="78"/>
    </row>
    <row r="5" spans="1:7" ht="12.75">
      <c r="A5" s="95"/>
      <c r="B5" s="148">
        <v>2015</v>
      </c>
      <c r="C5" s="149"/>
      <c r="D5" s="150"/>
      <c r="E5" s="151">
        <v>2016</v>
      </c>
      <c r="F5" s="151"/>
      <c r="G5" s="151"/>
    </row>
    <row r="6" spans="1:7" ht="12.75">
      <c r="A6" s="95"/>
      <c r="B6" s="105" t="s">
        <v>75</v>
      </c>
      <c r="C6" s="105" t="s">
        <v>74</v>
      </c>
      <c r="D6" s="105" t="s">
        <v>143</v>
      </c>
      <c r="E6" s="105" t="s">
        <v>75</v>
      </c>
      <c r="F6" s="105" t="s">
        <v>74</v>
      </c>
      <c r="G6" s="105" t="s">
        <v>143</v>
      </c>
    </row>
    <row r="7" spans="1:7" ht="12.75">
      <c r="A7" s="92"/>
      <c r="B7" s="93"/>
      <c r="C7" s="93"/>
      <c r="D7" s="131"/>
      <c r="E7" s="93"/>
      <c r="F7" s="122"/>
      <c r="G7" s="134"/>
    </row>
    <row r="8" spans="1:7" ht="12.75">
      <c r="A8" s="92" t="s">
        <v>38</v>
      </c>
      <c r="B8" s="92">
        <v>238.7</v>
      </c>
      <c r="C8" s="92">
        <v>246.7</v>
      </c>
      <c r="D8" s="132">
        <v>485.4</v>
      </c>
      <c r="E8" s="92">
        <v>220.6</v>
      </c>
      <c r="F8" s="92">
        <v>229.60000000000002</v>
      </c>
      <c r="G8" s="132">
        <v>450.1</v>
      </c>
    </row>
    <row r="9" spans="1:7" ht="12.75">
      <c r="A9" s="92" t="s">
        <v>123</v>
      </c>
      <c r="B9" s="92">
        <v>-199.1</v>
      </c>
      <c r="C9" s="92">
        <v>-200</v>
      </c>
      <c r="D9" s="132">
        <v>-399.1</v>
      </c>
      <c r="E9" s="92">
        <v>-186.9</v>
      </c>
      <c r="F9" s="92">
        <v>-190.3</v>
      </c>
      <c r="G9" s="132">
        <v>-377.09999999999997</v>
      </c>
    </row>
    <row r="10" spans="1:7" ht="12.75">
      <c r="A10" s="96" t="s">
        <v>124</v>
      </c>
      <c r="B10" s="96">
        <f aca="true" t="shared" si="0" ref="B10:G10">SUM(B8:B9)</f>
        <v>39.599999999999994</v>
      </c>
      <c r="C10" s="96">
        <f t="shared" si="0"/>
        <v>46.69999999999999</v>
      </c>
      <c r="D10" s="96">
        <f t="shared" si="0"/>
        <v>86.29999999999995</v>
      </c>
      <c r="E10" s="96">
        <f t="shared" si="0"/>
        <v>33.69999999999999</v>
      </c>
      <c r="F10" s="96">
        <f t="shared" si="0"/>
        <v>39.30000000000001</v>
      </c>
      <c r="G10" s="96">
        <f t="shared" si="0"/>
        <v>73.00000000000006</v>
      </c>
    </row>
    <row r="11" spans="1:7" ht="12.75">
      <c r="A11" s="92" t="s">
        <v>39</v>
      </c>
      <c r="B11" s="92">
        <v>-8.5</v>
      </c>
      <c r="C11" s="92">
        <v>-9.1</v>
      </c>
      <c r="D11" s="132">
        <v>-17.6</v>
      </c>
      <c r="E11" s="92">
        <v>-8</v>
      </c>
      <c r="F11" s="92">
        <v>-8.6</v>
      </c>
      <c r="G11" s="132">
        <v>-16.6</v>
      </c>
    </row>
    <row r="12" spans="1:7" ht="12.75">
      <c r="A12" s="92" t="s">
        <v>40</v>
      </c>
      <c r="B12" s="92">
        <v>-16.2</v>
      </c>
      <c r="C12" s="92">
        <v>-16.3</v>
      </c>
      <c r="D12" s="132">
        <v>-32.5</v>
      </c>
      <c r="E12" s="92">
        <v>-16.2</v>
      </c>
      <c r="F12" s="92">
        <v>-16.4</v>
      </c>
      <c r="G12" s="132">
        <v>-32.7</v>
      </c>
    </row>
    <row r="13" spans="1:7" ht="12.75">
      <c r="A13" s="92" t="s">
        <v>122</v>
      </c>
      <c r="B13" s="92">
        <v>-4.2</v>
      </c>
      <c r="C13" s="92">
        <v>-5.3</v>
      </c>
      <c r="D13" s="132">
        <v>-9.5</v>
      </c>
      <c r="E13" s="92">
        <v>-5.5</v>
      </c>
      <c r="F13" s="92">
        <v>-5.5</v>
      </c>
      <c r="G13" s="132">
        <v>-11</v>
      </c>
    </row>
    <row r="14" spans="1:7" ht="12.75">
      <c r="A14" s="92" t="s">
        <v>64</v>
      </c>
      <c r="B14" s="92">
        <v>56.1</v>
      </c>
      <c r="C14" s="92">
        <v>8.8</v>
      </c>
      <c r="D14" s="132">
        <v>64.9</v>
      </c>
      <c r="E14" s="92">
        <v>16.5</v>
      </c>
      <c r="F14" s="92">
        <v>11.9</v>
      </c>
      <c r="G14" s="132">
        <v>28.4</v>
      </c>
    </row>
    <row r="15" spans="1:7" ht="12.75">
      <c r="A15" s="92" t="s">
        <v>87</v>
      </c>
      <c r="B15" s="92">
        <v>-58.5</v>
      </c>
      <c r="C15" s="92">
        <v>-24.6</v>
      </c>
      <c r="D15" s="132">
        <v>-83.1</v>
      </c>
      <c r="E15" s="92">
        <v>-26.1</v>
      </c>
      <c r="F15" s="92">
        <v>-14.7</v>
      </c>
      <c r="G15" s="132">
        <v>-40.8</v>
      </c>
    </row>
    <row r="16" spans="1:7" ht="12.75">
      <c r="A16" s="96" t="s">
        <v>4</v>
      </c>
      <c r="B16" s="96">
        <f>+SUM(B10:B15)</f>
        <v>8.299999999999997</v>
      </c>
      <c r="C16" s="96">
        <v>0.19999999999998508</v>
      </c>
      <c r="D16" s="96">
        <v>8.499999999999972</v>
      </c>
      <c r="E16" s="96">
        <f>+SUM(E10:E15)</f>
        <v>-5.600000000000012</v>
      </c>
      <c r="F16" s="96">
        <v>6.000000000000011</v>
      </c>
      <c r="G16" s="96">
        <v>0.29999999999999716</v>
      </c>
    </row>
    <row r="17" spans="1:7" ht="12.75">
      <c r="A17" s="92" t="s">
        <v>41</v>
      </c>
      <c r="B17" s="92">
        <v>-0.6</v>
      </c>
      <c r="C17" s="92">
        <v>-0.7</v>
      </c>
      <c r="D17" s="132">
        <v>-1.3</v>
      </c>
      <c r="E17" s="92">
        <v>-1.5</v>
      </c>
      <c r="F17" s="92">
        <v>0</v>
      </c>
      <c r="G17" s="132">
        <v>-1.6</v>
      </c>
    </row>
    <row r="18" spans="1:7" ht="12.75">
      <c r="A18" s="92" t="s">
        <v>42</v>
      </c>
      <c r="B18" s="92">
        <v>-1.5</v>
      </c>
      <c r="C18" s="92">
        <v>-2.5</v>
      </c>
      <c r="D18" s="132">
        <v>-4</v>
      </c>
      <c r="E18" s="92">
        <v>-2.3</v>
      </c>
      <c r="F18" s="92">
        <v>-2.4</v>
      </c>
      <c r="G18" s="132">
        <v>-4.6</v>
      </c>
    </row>
    <row r="19" spans="1:7" ht="12.75">
      <c r="A19" s="96" t="s">
        <v>65</v>
      </c>
      <c r="B19" s="96">
        <f>SUM(B16:B18)</f>
        <v>6.1999999999999975</v>
      </c>
      <c r="C19" s="96">
        <f>'Siltronic at a glance'!C14</f>
        <v>-3.000000000000015</v>
      </c>
      <c r="D19" s="96">
        <f>'Siltronic at a glance'!D14</f>
        <v>3.1999999999999718</v>
      </c>
      <c r="E19" s="96">
        <f>SUM(E16:E18)</f>
        <v>-9.400000000000013</v>
      </c>
      <c r="F19" s="96">
        <f>'Siltronic at a glance'!F14</f>
        <v>3.6000000000000107</v>
      </c>
      <c r="G19" s="96">
        <f>'Siltronic at a glance'!G14</f>
        <v>-5.900000000000002</v>
      </c>
    </row>
    <row r="20" spans="1:7" ht="12.75">
      <c r="A20" s="92" t="s">
        <v>66</v>
      </c>
      <c r="B20" s="92">
        <v>-4.3</v>
      </c>
      <c r="C20" s="92">
        <v>-4</v>
      </c>
      <c r="D20" s="132">
        <v>-8.3</v>
      </c>
      <c r="E20" s="92">
        <v>-2.1</v>
      </c>
      <c r="F20" s="92">
        <v>-2.7</v>
      </c>
      <c r="G20" s="132">
        <v>-4.8</v>
      </c>
    </row>
    <row r="21" spans="1:7" ht="12.75">
      <c r="A21" s="96" t="s">
        <v>120</v>
      </c>
      <c r="B21" s="96">
        <f>SUM(B19:B20)</f>
        <v>1.8999999999999977</v>
      </c>
      <c r="C21" s="96">
        <v>-7.000000000000015</v>
      </c>
      <c r="D21" s="96">
        <v>-5.100000000000029</v>
      </c>
      <c r="E21" s="96">
        <f>SUM(E19:E20)</f>
        <v>-11.500000000000012</v>
      </c>
      <c r="F21" s="96">
        <v>0.9</v>
      </c>
      <c r="G21" s="96">
        <v>-10.700000000000003</v>
      </c>
    </row>
    <row r="22" spans="1:7" ht="12.75">
      <c r="A22" s="92" t="s">
        <v>84</v>
      </c>
      <c r="B22" s="92">
        <v>-1.3</v>
      </c>
      <c r="C22" s="92">
        <v>-1.8</v>
      </c>
      <c r="D22" s="132">
        <v>-3.1</v>
      </c>
      <c r="E22" s="92">
        <v>-1.3</v>
      </c>
      <c r="F22" s="92">
        <v>-1.2</v>
      </c>
      <c r="G22" s="132">
        <v>-2.5</v>
      </c>
    </row>
    <row r="23" spans="1:7" ht="12.75">
      <c r="A23" s="96" t="s">
        <v>109</v>
      </c>
      <c r="B23" s="96">
        <f>+B21-B22</f>
        <v>3.1999999999999975</v>
      </c>
      <c r="C23" s="96">
        <v>-5.200000000000015</v>
      </c>
      <c r="D23" s="96">
        <v>-2.000000000000029</v>
      </c>
      <c r="E23" s="96">
        <f>+E21-E22</f>
        <v>-10.200000000000012</v>
      </c>
      <c r="F23" s="96">
        <v>2.1</v>
      </c>
      <c r="G23" s="96">
        <v>-8.200000000000003</v>
      </c>
    </row>
    <row r="24" spans="1:7" ht="12.75">
      <c r="A24" s="94"/>
      <c r="B24" s="94"/>
      <c r="C24" s="94"/>
      <c r="D24" s="133"/>
      <c r="E24" s="94"/>
      <c r="F24" s="122"/>
      <c r="G24" s="134"/>
    </row>
    <row r="25" spans="1:7" ht="12.75">
      <c r="A25" s="96" t="s">
        <v>4</v>
      </c>
      <c r="B25" s="96">
        <f>+B16</f>
        <v>8.299999999999997</v>
      </c>
      <c r="C25" s="96">
        <f>C16</f>
        <v>0.19999999999998508</v>
      </c>
      <c r="D25" s="96">
        <f>D16</f>
        <v>8.499999999999972</v>
      </c>
      <c r="E25" s="96">
        <f>+E16</f>
        <v>-5.600000000000012</v>
      </c>
      <c r="F25" s="96">
        <f>F16</f>
        <v>6.000000000000011</v>
      </c>
      <c r="G25" s="96">
        <f>G16</f>
        <v>0.29999999999999716</v>
      </c>
    </row>
    <row r="26" spans="1:7" ht="12.75">
      <c r="A26" s="92" t="s">
        <v>121</v>
      </c>
      <c r="B26" s="92">
        <f>-32.2+0.4</f>
        <v>-31.800000000000004</v>
      </c>
      <c r="C26" s="92">
        <v>-31.2</v>
      </c>
      <c r="D26" s="132">
        <v>63</v>
      </c>
      <c r="E26" s="92">
        <v>-29.2</v>
      </c>
      <c r="F26" s="92">
        <v>-29.1</v>
      </c>
      <c r="G26" s="132">
        <v>-58.4</v>
      </c>
    </row>
    <row r="27" spans="1:7" ht="12.75">
      <c r="A27" s="96" t="s">
        <v>11</v>
      </c>
      <c r="B27" s="96">
        <f>B25-B26</f>
        <v>40.1</v>
      </c>
      <c r="C27" s="96">
        <v>31.4</v>
      </c>
      <c r="D27" s="96">
        <v>71.5</v>
      </c>
      <c r="E27" s="96">
        <f>E25-E26</f>
        <v>23.599999999999987</v>
      </c>
      <c r="F27" s="96">
        <v>35.1</v>
      </c>
      <c r="G27" s="96">
        <f>-G26+G25</f>
        <v>58.699999999999996</v>
      </c>
    </row>
  </sheetData>
  <sheetProtection/>
  <mergeCells count="2">
    <mergeCell ref="B5:D5"/>
    <mergeCell ref="E5:G5"/>
  </mergeCells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workbookViewId="0" topLeftCell="A22">
      <selection activeCell="E40" sqref="E40"/>
    </sheetView>
  </sheetViews>
  <sheetFormatPr defaultColWidth="12" defaultRowHeight="11.25"/>
  <cols>
    <col min="1" max="1" width="58.66015625" style="51" bestFit="1" customWidth="1"/>
    <col min="2" max="4" width="11.66015625" style="51" customWidth="1"/>
    <col min="5" max="5" width="12" style="51" customWidth="1"/>
    <col min="6" max="16384" width="12" style="51" customWidth="1"/>
  </cols>
  <sheetData>
    <row r="1" ht="12.75"/>
    <row r="2" ht="54.75" customHeight="1"/>
    <row r="3" spans="1:3" ht="50.25" customHeight="1">
      <c r="A3" s="67" t="s">
        <v>145</v>
      </c>
      <c r="B3" s="1"/>
      <c r="C3" s="1"/>
    </row>
    <row r="4" ht="12.75">
      <c r="D4" s="52"/>
    </row>
    <row r="5" spans="1:5" ht="12.75">
      <c r="A5" s="95"/>
      <c r="B5" s="148">
        <v>2015</v>
      </c>
      <c r="C5" s="150"/>
      <c r="D5" s="151">
        <v>2016</v>
      </c>
      <c r="E5" s="151"/>
    </row>
    <row r="6" spans="1:5" ht="12.75">
      <c r="A6" s="95"/>
      <c r="B6" s="115">
        <v>42094</v>
      </c>
      <c r="C6" s="115">
        <v>42185</v>
      </c>
      <c r="D6" s="115">
        <v>42094</v>
      </c>
      <c r="E6" s="115">
        <v>42551</v>
      </c>
    </row>
    <row r="7" spans="1:5" ht="12.75">
      <c r="A7" s="97"/>
      <c r="B7" s="98"/>
      <c r="C7" s="98"/>
      <c r="D7" s="98"/>
      <c r="E7" s="99"/>
    </row>
    <row r="8" spans="1:5" ht="12.75">
      <c r="A8" s="99" t="s">
        <v>127</v>
      </c>
      <c r="B8" s="99">
        <v>573.6</v>
      </c>
      <c r="C8" s="99">
        <v>544.2</v>
      </c>
      <c r="D8" s="99">
        <v>536.7</v>
      </c>
      <c r="E8" s="99">
        <v>536.6</v>
      </c>
    </row>
    <row r="9" spans="1:5" ht="12.75">
      <c r="A9" s="99" t="s">
        <v>83</v>
      </c>
      <c r="B9" s="99">
        <v>30</v>
      </c>
      <c r="C9" s="99">
        <v>31.5</v>
      </c>
      <c r="D9" s="99">
        <v>28.9</v>
      </c>
      <c r="E9" s="99">
        <v>28.3</v>
      </c>
    </row>
    <row r="10" spans="1:5" ht="13.5" customHeight="1">
      <c r="A10" s="100" t="s">
        <v>107</v>
      </c>
      <c r="B10" s="99">
        <v>0.2</v>
      </c>
      <c r="C10" s="99">
        <v>0.2</v>
      </c>
      <c r="D10" s="99">
        <v>0.1</v>
      </c>
      <c r="E10" s="99">
        <v>0.1</v>
      </c>
    </row>
    <row r="11" spans="1:5" ht="12.75">
      <c r="A11" s="99" t="s">
        <v>43</v>
      </c>
      <c r="B11" s="98" t="s">
        <v>104</v>
      </c>
      <c r="C11" s="98">
        <v>0.4</v>
      </c>
      <c r="D11" s="98">
        <v>2.3</v>
      </c>
      <c r="E11" s="99">
        <v>1</v>
      </c>
    </row>
    <row r="12" spans="1:5" ht="12.75">
      <c r="A12" s="99" t="s">
        <v>88</v>
      </c>
      <c r="B12" s="99">
        <v>7.8</v>
      </c>
      <c r="C12" s="99">
        <v>7.1</v>
      </c>
      <c r="D12" s="99">
        <v>5.6</v>
      </c>
      <c r="E12" s="99">
        <v>5.8</v>
      </c>
    </row>
    <row r="13" spans="1:5" ht="12.75">
      <c r="A13" s="104" t="s">
        <v>67</v>
      </c>
      <c r="B13" s="104">
        <f>SUM(B8:B12)</f>
        <v>611.6</v>
      </c>
      <c r="C13" s="104">
        <f>SUM(C8:C12)</f>
        <v>583.4000000000001</v>
      </c>
      <c r="D13" s="104">
        <f>SUM(D8:D12)</f>
        <v>573.6</v>
      </c>
      <c r="E13" s="104">
        <f>SUM(E8:E12)</f>
        <v>571.8</v>
      </c>
    </row>
    <row r="14" spans="1:5" ht="12.75">
      <c r="A14" s="101"/>
      <c r="B14" s="99"/>
      <c r="C14" s="99"/>
      <c r="D14" s="99"/>
      <c r="E14" s="99"/>
    </row>
    <row r="15" spans="1:5" ht="12.75">
      <c r="A15" s="99" t="s">
        <v>44</v>
      </c>
      <c r="B15" s="99">
        <v>144.3</v>
      </c>
      <c r="C15" s="99">
        <v>142.6</v>
      </c>
      <c r="D15" s="99">
        <v>146.6</v>
      </c>
      <c r="E15" s="99">
        <v>145.1</v>
      </c>
    </row>
    <row r="16" spans="1:5" ht="12.75">
      <c r="A16" s="99" t="s">
        <v>45</v>
      </c>
      <c r="B16" s="99">
        <v>122.9</v>
      </c>
      <c r="C16" s="99">
        <v>113.8</v>
      </c>
      <c r="D16" s="99">
        <v>97.8</v>
      </c>
      <c r="E16" s="99">
        <v>105.1</v>
      </c>
    </row>
    <row r="17" spans="1:5" ht="12.75">
      <c r="A17" s="100" t="s">
        <v>107</v>
      </c>
      <c r="B17" s="99">
        <v>1.1</v>
      </c>
      <c r="C17" s="99">
        <v>0.3</v>
      </c>
      <c r="D17" s="99">
        <v>1.3</v>
      </c>
      <c r="E17" s="99">
        <v>0.6</v>
      </c>
    </row>
    <row r="18" spans="1:5" ht="12.75">
      <c r="A18" s="99" t="s">
        <v>43</v>
      </c>
      <c r="B18" s="99">
        <v>26</v>
      </c>
      <c r="C18" s="99">
        <v>26.1</v>
      </c>
      <c r="D18" s="99">
        <v>23</v>
      </c>
      <c r="E18" s="99">
        <v>23.1</v>
      </c>
    </row>
    <row r="19" spans="1:5" ht="12.75">
      <c r="A19" s="100" t="s">
        <v>128</v>
      </c>
      <c r="B19" s="98" t="s">
        <v>104</v>
      </c>
      <c r="C19" s="98">
        <v>20</v>
      </c>
      <c r="D19" s="98">
        <v>20</v>
      </c>
      <c r="E19" s="99">
        <v>53.3</v>
      </c>
    </row>
    <row r="20" spans="1:5" ht="12.75">
      <c r="A20" s="99" t="s">
        <v>46</v>
      </c>
      <c r="B20" s="99">
        <v>197.6</v>
      </c>
      <c r="C20" s="99">
        <v>185.7</v>
      </c>
      <c r="D20" s="99">
        <v>168.4</v>
      </c>
      <c r="E20" s="99">
        <v>138</v>
      </c>
    </row>
    <row r="21" spans="1:5" ht="12.75">
      <c r="A21" s="104" t="s">
        <v>47</v>
      </c>
      <c r="B21" s="104">
        <f>SUM(B15:B20)</f>
        <v>491.9000000000001</v>
      </c>
      <c r="C21" s="104">
        <f>SUM(C15:C20)</f>
        <v>488.5</v>
      </c>
      <c r="D21" s="104">
        <f>SUM(D15:D20)</f>
        <v>457.1</v>
      </c>
      <c r="E21" s="104">
        <f>SUM(E15:E20)</f>
        <v>465.2</v>
      </c>
    </row>
    <row r="22" spans="1:5" s="103" customFormat="1" ht="12.75">
      <c r="A22" s="102"/>
      <c r="B22" s="102"/>
      <c r="C22" s="102"/>
      <c r="D22" s="102"/>
      <c r="E22" s="102"/>
    </row>
    <row r="23" spans="1:5" ht="12.75">
      <c r="A23" s="96" t="s">
        <v>48</v>
      </c>
      <c r="B23" s="96">
        <f>+B21+B13</f>
        <v>1103.5</v>
      </c>
      <c r="C23" s="96">
        <f>C21+C13</f>
        <v>1071.9</v>
      </c>
      <c r="D23" s="96">
        <f>+D21+D13</f>
        <v>1030.7</v>
      </c>
      <c r="E23" s="96">
        <f>E21+E13</f>
        <v>1037</v>
      </c>
    </row>
    <row r="24" spans="1:5" ht="12.75">
      <c r="A24" s="101"/>
      <c r="B24" s="101"/>
      <c r="C24" s="101"/>
      <c r="D24" s="101"/>
      <c r="E24" s="99"/>
    </row>
    <row r="25" spans="1:5" ht="12.75">
      <c r="A25" s="97"/>
      <c r="B25" s="99"/>
      <c r="C25" s="99"/>
      <c r="D25" s="99"/>
      <c r="E25" s="99"/>
    </row>
    <row r="26" spans="1:5" ht="12.75">
      <c r="A26" s="99" t="s">
        <v>105</v>
      </c>
      <c r="B26" s="99">
        <v>100</v>
      </c>
      <c r="C26" s="99">
        <v>120</v>
      </c>
      <c r="D26" s="99">
        <v>120</v>
      </c>
      <c r="E26" s="99">
        <v>120</v>
      </c>
    </row>
    <row r="27" spans="1:5" ht="12.75">
      <c r="A27" s="99" t="s">
        <v>106</v>
      </c>
      <c r="B27" s="99">
        <v>946.8</v>
      </c>
      <c r="C27" s="99">
        <v>1070.1</v>
      </c>
      <c r="D27" s="99">
        <v>997.3</v>
      </c>
      <c r="E27" s="99">
        <v>997.3</v>
      </c>
    </row>
    <row r="28" spans="1:5" ht="12.75">
      <c r="A28" s="100" t="s">
        <v>111</v>
      </c>
      <c r="B28" s="100">
        <v>-545.2</v>
      </c>
      <c r="C28" s="100">
        <v>-550.4</v>
      </c>
      <c r="D28" s="100">
        <v>-499.89</v>
      </c>
      <c r="E28" s="99">
        <v>-497.9</v>
      </c>
    </row>
    <row r="29" spans="1:5" ht="12.75">
      <c r="A29" s="100" t="s">
        <v>110</v>
      </c>
      <c r="B29" s="100">
        <v>-305.7</v>
      </c>
      <c r="C29" s="100">
        <v>-138.6</v>
      </c>
      <c r="D29" s="100">
        <v>-194.58</v>
      </c>
      <c r="E29" s="99">
        <v>-289.9</v>
      </c>
    </row>
    <row r="30" spans="1:5" ht="12.75">
      <c r="A30" s="99" t="s">
        <v>85</v>
      </c>
      <c r="B30" s="99">
        <v>1.6</v>
      </c>
      <c r="C30" s="99">
        <v>-0.2</v>
      </c>
      <c r="D30" s="99">
        <v>-4.61</v>
      </c>
      <c r="E30" s="99">
        <v>-5.9</v>
      </c>
    </row>
    <row r="31" spans="1:5" ht="12.75">
      <c r="A31" s="104" t="s">
        <v>62</v>
      </c>
      <c r="B31" s="104">
        <f>SUM(B26:B30)</f>
        <v>197.49999999999991</v>
      </c>
      <c r="C31" s="104">
        <f>SUM(C26:C30)</f>
        <v>500.8999999999999</v>
      </c>
      <c r="D31" s="104">
        <f>SUM(D26:D30)</f>
        <v>418.2199999999999</v>
      </c>
      <c r="E31" s="104">
        <f>SUM(E26:E30)</f>
        <v>323.6</v>
      </c>
    </row>
    <row r="32" spans="1:5" ht="12.75">
      <c r="A32" s="99"/>
      <c r="B32" s="99"/>
      <c r="C32" s="99"/>
      <c r="D32" s="99"/>
      <c r="E32" s="99"/>
    </row>
    <row r="33" spans="1:5" ht="12.75">
      <c r="A33" s="99" t="s">
        <v>50</v>
      </c>
      <c r="B33" s="99">
        <v>428.5</v>
      </c>
      <c r="C33" s="99">
        <v>292.1</v>
      </c>
      <c r="D33" s="99">
        <v>379</v>
      </c>
      <c r="E33" s="99">
        <v>472.7</v>
      </c>
    </row>
    <row r="34" spans="1:5" ht="12.75">
      <c r="A34" s="99" t="s">
        <v>53</v>
      </c>
      <c r="B34" s="100">
        <v>27.1</v>
      </c>
      <c r="C34" s="100">
        <v>28.2</v>
      </c>
      <c r="D34" s="100">
        <v>32.4</v>
      </c>
      <c r="E34" s="99">
        <v>33.5</v>
      </c>
    </row>
    <row r="35" spans="1:5" ht="12.75">
      <c r="A35" s="100" t="s">
        <v>108</v>
      </c>
      <c r="B35" s="100">
        <v>0.1</v>
      </c>
      <c r="C35" s="100">
        <v>0.1</v>
      </c>
      <c r="D35" s="100">
        <v>0</v>
      </c>
      <c r="E35" s="99">
        <v>0</v>
      </c>
    </row>
    <row r="36" spans="1:5" ht="12.75">
      <c r="A36" s="99" t="s">
        <v>86</v>
      </c>
      <c r="B36" s="100">
        <v>3</v>
      </c>
      <c r="C36" s="100">
        <v>2.7</v>
      </c>
      <c r="D36" s="100">
        <v>2.6</v>
      </c>
      <c r="E36" s="99">
        <v>2.6</v>
      </c>
    </row>
    <row r="37" spans="1:5" ht="12.75">
      <c r="A37" s="99" t="s">
        <v>51</v>
      </c>
      <c r="B37" s="99">
        <v>39.2</v>
      </c>
      <c r="C37" s="99">
        <v>39</v>
      </c>
      <c r="D37" s="99">
        <v>39.2</v>
      </c>
      <c r="E37" s="99">
        <v>40.4</v>
      </c>
    </row>
    <row r="38" spans="1:5" ht="12.75">
      <c r="A38" s="99" t="s">
        <v>52</v>
      </c>
      <c r="B38" s="99">
        <v>50.4</v>
      </c>
      <c r="C38" s="99">
        <v>39</v>
      </c>
      <c r="D38" s="99">
        <v>20.7</v>
      </c>
      <c r="E38" s="99">
        <v>18.7</v>
      </c>
    </row>
    <row r="39" spans="1:5" ht="12.75">
      <c r="A39" s="96" t="s">
        <v>68</v>
      </c>
      <c r="B39" s="96">
        <f>SUM(B33:B38)</f>
        <v>548.3000000000001</v>
      </c>
      <c r="C39" s="96">
        <f>SUM(C33:C38)</f>
        <v>401.1</v>
      </c>
      <c r="D39" s="96">
        <f>SUM(D33:D38)</f>
        <v>473.9</v>
      </c>
      <c r="E39" s="96">
        <f>SUM(E33:E38)</f>
        <v>567.9000000000001</v>
      </c>
    </row>
    <row r="40" spans="1:5" ht="12.75">
      <c r="A40" s="99"/>
      <c r="B40" s="99"/>
      <c r="C40" s="99"/>
      <c r="D40" s="99"/>
      <c r="E40" s="99"/>
    </row>
    <row r="41" spans="1:5" ht="12.75">
      <c r="A41" s="100" t="s">
        <v>53</v>
      </c>
      <c r="B41" s="100">
        <v>8.7</v>
      </c>
      <c r="C41" s="100">
        <v>7.3</v>
      </c>
      <c r="D41" s="100">
        <v>4.8</v>
      </c>
      <c r="E41" s="99">
        <v>4.5</v>
      </c>
    </row>
    <row r="42" spans="1:5" ht="12.75">
      <c r="A42" s="99" t="s">
        <v>51</v>
      </c>
      <c r="B42" s="100">
        <v>142.3</v>
      </c>
      <c r="C42" s="51">
        <v>0</v>
      </c>
      <c r="D42" s="100">
        <v>0</v>
      </c>
      <c r="E42" s="99">
        <v>0</v>
      </c>
    </row>
    <row r="43" spans="1:5" ht="12.75" customHeight="1">
      <c r="A43" s="85" t="s">
        <v>129</v>
      </c>
      <c r="B43" s="85">
        <f>5.5+0.2</f>
        <v>5.7</v>
      </c>
      <c r="C43" s="100">
        <v>6.2</v>
      </c>
      <c r="D43" s="85">
        <v>5.8</v>
      </c>
      <c r="E43" s="99">
        <v>5.8</v>
      </c>
    </row>
    <row r="44" spans="1:5" ht="12.75">
      <c r="A44" s="99" t="s">
        <v>130</v>
      </c>
      <c r="B44" s="100">
        <v>69.2</v>
      </c>
      <c r="C44" s="100">
        <v>70.9</v>
      </c>
      <c r="D44" s="100">
        <v>66.8</v>
      </c>
      <c r="E44" s="99">
        <v>69.8</v>
      </c>
    </row>
    <row r="45" spans="1:5" ht="12.75">
      <c r="A45" s="85" t="s">
        <v>52</v>
      </c>
      <c r="B45" s="85">
        <f>132-0.2</f>
        <v>131.8</v>
      </c>
      <c r="C45" s="85">
        <v>85.5</v>
      </c>
      <c r="D45" s="85">
        <v>61.2</v>
      </c>
      <c r="E45" s="99">
        <v>65.4</v>
      </c>
    </row>
    <row r="46" spans="1:5" ht="12.75">
      <c r="A46" s="104" t="s">
        <v>69</v>
      </c>
      <c r="B46" s="104">
        <f>SUM(B41:B45)</f>
        <v>357.7</v>
      </c>
      <c r="C46" s="104">
        <f>SUM(C41:C45)</f>
        <v>169.9</v>
      </c>
      <c r="D46" s="104">
        <f>SUM(D41:D45)</f>
        <v>138.6</v>
      </c>
      <c r="E46" s="104">
        <f>SUM(E41:E45)</f>
        <v>145.5</v>
      </c>
    </row>
    <row r="47" spans="1:5" ht="12.75">
      <c r="A47" s="101"/>
      <c r="B47" s="99"/>
      <c r="C47" s="99"/>
      <c r="D47" s="99"/>
      <c r="E47" s="99"/>
    </row>
    <row r="48" spans="1:5" ht="12.75">
      <c r="A48" s="104" t="s">
        <v>49</v>
      </c>
      <c r="B48" s="104">
        <f>+B39+B46</f>
        <v>906</v>
      </c>
      <c r="C48" s="104">
        <f>C39+C46</f>
        <v>571</v>
      </c>
      <c r="D48" s="104">
        <f>+D39+D46</f>
        <v>612.5</v>
      </c>
      <c r="E48" s="104">
        <f>E39+E46</f>
        <v>713.4000000000001</v>
      </c>
    </row>
    <row r="49" spans="1:5" ht="12.75">
      <c r="A49" s="99"/>
      <c r="B49" s="99"/>
      <c r="C49" s="99"/>
      <c r="D49" s="99"/>
      <c r="E49" s="99"/>
    </row>
    <row r="50" spans="1:5" ht="12.75">
      <c r="A50" s="96" t="s">
        <v>70</v>
      </c>
      <c r="B50" s="96">
        <f>+B48+B31</f>
        <v>1103.5</v>
      </c>
      <c r="C50" s="96">
        <f>+C48+C31</f>
        <v>1071.8999999999999</v>
      </c>
      <c r="D50" s="96">
        <f>+D48+D31</f>
        <v>1030.7199999999998</v>
      </c>
      <c r="E50" s="96">
        <f>+E48+E31</f>
        <v>1037</v>
      </c>
    </row>
  </sheetData>
  <sheetProtection/>
  <mergeCells count="2">
    <mergeCell ref="B5:C5"/>
    <mergeCell ref="D5:E5"/>
  </mergeCells>
  <printOptions/>
  <pageMargins left="0.787401575" right="0.787401575" top="0.28" bottom="0.52" header="0.59" footer="0.32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B1">
      <pane xSplit="1" ySplit="7" topLeftCell="C29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C34" sqref="C34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5" width="11.66015625" style="55" customWidth="1"/>
    <col min="6" max="6" width="12.16015625" style="55" customWidth="1"/>
    <col min="7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52" t="s">
        <v>146</v>
      </c>
      <c r="B3" s="152"/>
    </row>
    <row r="4" spans="1:2" ht="15.75" customHeight="1">
      <c r="A4" s="47"/>
      <c r="B4" s="47"/>
    </row>
    <row r="5" spans="2:8" ht="12.75">
      <c r="B5" s="95"/>
      <c r="C5" s="148">
        <v>2015</v>
      </c>
      <c r="D5" s="149"/>
      <c r="E5" s="150"/>
      <c r="F5" s="151">
        <v>2016</v>
      </c>
      <c r="G5" s="151"/>
      <c r="H5" s="151"/>
    </row>
    <row r="6" spans="2:8" ht="12.75">
      <c r="B6" s="95"/>
      <c r="C6" s="105" t="s">
        <v>75</v>
      </c>
      <c r="D6" s="105" t="s">
        <v>74</v>
      </c>
      <c r="E6" s="105" t="s">
        <v>143</v>
      </c>
      <c r="F6" s="123" t="s">
        <v>75</v>
      </c>
      <c r="G6" s="105" t="s">
        <v>74</v>
      </c>
      <c r="H6" s="105" t="s">
        <v>143</v>
      </c>
    </row>
    <row r="7" spans="2:8" ht="12.75">
      <c r="B7" s="107"/>
      <c r="C7" s="107"/>
      <c r="D7" s="107"/>
      <c r="E7" s="136"/>
      <c r="F7" s="107"/>
      <c r="G7" s="135"/>
      <c r="H7" s="141"/>
    </row>
    <row r="8" spans="1:8" ht="12.75">
      <c r="A8" s="1" t="s">
        <v>5</v>
      </c>
      <c r="B8" s="100" t="s">
        <v>103</v>
      </c>
      <c r="C8" s="99">
        <v>1.9</v>
      </c>
      <c r="D8" s="99">
        <v>-7</v>
      </c>
      <c r="E8" s="125">
        <v>-5.1</v>
      </c>
      <c r="F8" s="99">
        <v>-11.5</v>
      </c>
      <c r="G8" s="99">
        <f>1-0.1</f>
        <v>0.9</v>
      </c>
      <c r="H8" s="125">
        <v>-10.7</v>
      </c>
    </row>
    <row r="9" spans="1:8" ht="12.75">
      <c r="A9" s="1" t="s">
        <v>54</v>
      </c>
      <c r="B9" s="99" t="s">
        <v>131</v>
      </c>
      <c r="C9" s="99">
        <v>31.8</v>
      </c>
      <c r="D9" s="99">
        <v>31.2</v>
      </c>
      <c r="E9" s="125">
        <v>63</v>
      </c>
      <c r="F9" s="99">
        <v>29.2</v>
      </c>
      <c r="G9" s="99">
        <v>29.1</v>
      </c>
      <c r="H9" s="125">
        <v>58.4</v>
      </c>
    </row>
    <row r="10" spans="1:8" ht="12.75">
      <c r="A10" s="1" t="s">
        <v>26</v>
      </c>
      <c r="B10" s="99" t="s">
        <v>96</v>
      </c>
      <c r="C10" s="99">
        <v>9.3</v>
      </c>
      <c r="D10" s="99">
        <f>-22.4-0.7-4</f>
        <v>-27.099999999999998</v>
      </c>
      <c r="E10" s="125">
        <v>-17.8</v>
      </c>
      <c r="F10" s="99">
        <v>-3.3</v>
      </c>
      <c r="G10" s="99">
        <v>0.8</v>
      </c>
      <c r="H10" s="125">
        <v>-2.5</v>
      </c>
    </row>
    <row r="11" spans="1:8" ht="12.75">
      <c r="A11" s="1"/>
      <c r="B11" s="99" t="s">
        <v>97</v>
      </c>
      <c r="C11" s="99">
        <v>0.6</v>
      </c>
      <c r="D11" s="99">
        <v>-0.1</v>
      </c>
      <c r="E11" s="125">
        <v>0.5</v>
      </c>
      <c r="F11" s="99">
        <v>0.2</v>
      </c>
      <c r="G11" s="99">
        <v>0.2</v>
      </c>
      <c r="H11" s="125">
        <v>0.4</v>
      </c>
    </row>
    <row r="12" spans="1:8" ht="12" customHeight="1">
      <c r="A12" s="1" t="s">
        <v>27</v>
      </c>
      <c r="B12" s="118" t="s">
        <v>140</v>
      </c>
      <c r="C12" s="99">
        <v>0.6</v>
      </c>
      <c r="D12" s="100">
        <v>0.7</v>
      </c>
      <c r="E12" s="125">
        <v>1.3</v>
      </c>
      <c r="F12" s="99">
        <v>1.5</v>
      </c>
      <c r="G12" s="99">
        <v>0</v>
      </c>
      <c r="H12" s="125">
        <v>1.6</v>
      </c>
    </row>
    <row r="13" spans="1:8" ht="12.75">
      <c r="A13" s="1"/>
      <c r="B13" s="99" t="s">
        <v>101</v>
      </c>
      <c r="C13" s="99">
        <v>-0.4</v>
      </c>
      <c r="D13" s="100">
        <v>-0.3</v>
      </c>
      <c r="E13" s="125">
        <v>-0.7</v>
      </c>
      <c r="F13" s="99">
        <v>-1.6</v>
      </c>
      <c r="G13" s="99">
        <v>-0.1</v>
      </c>
      <c r="H13" s="125">
        <v>-1.7</v>
      </c>
    </row>
    <row r="14" spans="1:8" ht="12.75">
      <c r="A14" s="1"/>
      <c r="B14" s="99" t="s">
        <v>102</v>
      </c>
      <c r="C14" s="99">
        <v>0</v>
      </c>
      <c r="D14" s="100">
        <v>0</v>
      </c>
      <c r="E14" s="125">
        <v>0</v>
      </c>
      <c r="F14" s="99">
        <v>0.3</v>
      </c>
      <c r="G14" s="99">
        <v>0.4</v>
      </c>
      <c r="H14" s="125">
        <v>0.7</v>
      </c>
    </row>
    <row r="15" spans="1:8" ht="12.75">
      <c r="A15" s="1"/>
      <c r="B15" s="99" t="s">
        <v>141</v>
      </c>
      <c r="C15" s="119">
        <v>4.3</v>
      </c>
      <c r="D15" s="140">
        <v>4</v>
      </c>
      <c r="E15" s="139">
        <v>8.3</v>
      </c>
      <c r="F15" s="99">
        <v>2.1</v>
      </c>
      <c r="G15" s="99">
        <v>2.7</v>
      </c>
      <c r="H15" s="139">
        <v>4.8</v>
      </c>
    </row>
    <row r="16" spans="1:8" ht="12.75">
      <c r="A16" s="1"/>
      <c r="B16" s="99" t="s">
        <v>100</v>
      </c>
      <c r="C16" s="99">
        <v>-1.6</v>
      </c>
      <c r="D16" s="99">
        <v>-2.2</v>
      </c>
      <c r="E16" s="125">
        <v>-3.8</v>
      </c>
      <c r="F16" s="99">
        <v>-1.6</v>
      </c>
      <c r="G16" s="99">
        <v>-2.1</v>
      </c>
      <c r="H16" s="125">
        <v>-3.7</v>
      </c>
    </row>
    <row r="17" spans="1:8" ht="12.75">
      <c r="A17" s="1" t="s">
        <v>28</v>
      </c>
      <c r="B17" s="99" t="s">
        <v>56</v>
      </c>
      <c r="C17" s="99">
        <v>0.5</v>
      </c>
      <c r="D17" s="99">
        <v>0.4</v>
      </c>
      <c r="E17" s="125">
        <v>0.9</v>
      </c>
      <c r="F17" s="99">
        <v>-3.8</v>
      </c>
      <c r="G17" s="99">
        <v>2.9</v>
      </c>
      <c r="H17" s="125">
        <v>-0.8999999999999999</v>
      </c>
    </row>
    <row r="18" spans="1:8" ht="12.75">
      <c r="A18" s="1" t="s">
        <v>29</v>
      </c>
      <c r="B18" s="99" t="s">
        <v>57</v>
      </c>
      <c r="C18" s="99">
        <v>0.2</v>
      </c>
      <c r="D18" s="99">
        <v>5.8</v>
      </c>
      <c r="E18" s="125">
        <v>6</v>
      </c>
      <c r="F18" s="99">
        <v>2.4</v>
      </c>
      <c r="G18" s="99">
        <v>-3.6</v>
      </c>
      <c r="H18" s="125">
        <v>-1.2</v>
      </c>
    </row>
    <row r="19" spans="1:8" ht="12.75">
      <c r="A19" s="1" t="s">
        <v>25</v>
      </c>
      <c r="B19" s="99" t="s">
        <v>72</v>
      </c>
      <c r="C19" s="99">
        <v>-12.2</v>
      </c>
      <c r="D19" s="99">
        <v>10.9</v>
      </c>
      <c r="E19" s="125">
        <v>-1.3</v>
      </c>
      <c r="F19" s="99">
        <v>-5.1</v>
      </c>
      <c r="G19" s="99">
        <v>-2.1</v>
      </c>
      <c r="H19" s="125">
        <v>-7.2</v>
      </c>
    </row>
    <row r="20" spans="1:8" ht="12.75">
      <c r="A20" s="1" t="s">
        <v>30</v>
      </c>
      <c r="B20" s="99" t="s">
        <v>55</v>
      </c>
      <c r="C20" s="99">
        <v>1.2</v>
      </c>
      <c r="D20" s="99">
        <v>0.3</v>
      </c>
      <c r="E20" s="125">
        <v>1.4</v>
      </c>
      <c r="F20" s="99">
        <v>0.5</v>
      </c>
      <c r="G20" s="99">
        <v>-0.2</v>
      </c>
      <c r="H20" s="125">
        <v>0.3</v>
      </c>
    </row>
    <row r="21" spans="1:8" ht="12.75">
      <c r="A21" s="1"/>
      <c r="B21" s="99" t="s">
        <v>71</v>
      </c>
      <c r="C21" s="99">
        <v>6</v>
      </c>
      <c r="D21" s="99">
        <v>7.4</v>
      </c>
      <c r="E21" s="125">
        <v>13.4</v>
      </c>
      <c r="F21" s="99">
        <v>5.6</v>
      </c>
      <c r="G21" s="99">
        <v>5.7</v>
      </c>
      <c r="H21" s="125">
        <v>11.2</v>
      </c>
    </row>
    <row r="22" spans="1:8" ht="12.75">
      <c r="A22" s="1"/>
      <c r="B22" s="99" t="s">
        <v>98</v>
      </c>
      <c r="C22" s="99">
        <v>3.9</v>
      </c>
      <c r="D22" s="99">
        <v>4.3</v>
      </c>
      <c r="E22" s="125">
        <v>8.2</v>
      </c>
      <c r="F22" s="99">
        <v>8</v>
      </c>
      <c r="G22" s="99">
        <v>-5.4</v>
      </c>
      <c r="H22" s="125">
        <v>2.6</v>
      </c>
    </row>
    <row r="23" spans="1:8" ht="12.75">
      <c r="A23" s="1"/>
      <c r="B23" s="99" t="s">
        <v>99</v>
      </c>
      <c r="C23" s="99">
        <v>1.6</v>
      </c>
      <c r="D23" s="99">
        <v>-13.4</v>
      </c>
      <c r="E23" s="125">
        <v>-11.7</v>
      </c>
      <c r="F23" s="99">
        <v>3.9</v>
      </c>
      <c r="G23" s="99">
        <v>-10.1</v>
      </c>
      <c r="H23" s="125">
        <v>-6.2</v>
      </c>
    </row>
    <row r="24" spans="1:8" ht="12.75">
      <c r="A24" s="14" t="s">
        <v>31</v>
      </c>
      <c r="B24" s="96" t="s">
        <v>112</v>
      </c>
      <c r="C24" s="96">
        <f aca="true" t="shared" si="0" ref="C24:H24">SUM(C8:C23)</f>
        <v>47.7</v>
      </c>
      <c r="D24" s="96">
        <f t="shared" si="0"/>
        <v>14.9</v>
      </c>
      <c r="E24" s="96">
        <f t="shared" si="0"/>
        <v>62.599999999999994</v>
      </c>
      <c r="F24" s="96">
        <f t="shared" si="0"/>
        <v>26.799999999999997</v>
      </c>
      <c r="G24" s="96">
        <f t="shared" si="0"/>
        <v>19.099999999999994</v>
      </c>
      <c r="H24" s="96">
        <f t="shared" si="0"/>
        <v>45.899999999999984</v>
      </c>
    </row>
    <row r="25" spans="1:8" ht="12.75">
      <c r="A25" s="1"/>
      <c r="B25" s="99"/>
      <c r="C25" s="99"/>
      <c r="D25" s="99"/>
      <c r="E25" s="125"/>
      <c r="F25" s="99"/>
      <c r="G25" s="135"/>
      <c r="H25" s="141"/>
    </row>
    <row r="26" spans="1:8" ht="12.75">
      <c r="A26" s="1" t="s">
        <v>37</v>
      </c>
      <c r="B26" s="110" t="s">
        <v>132</v>
      </c>
      <c r="C26" s="99">
        <v>-8.1</v>
      </c>
      <c r="D26" s="99">
        <v>-8</v>
      </c>
      <c r="E26" s="125">
        <v>-16</v>
      </c>
      <c r="F26" s="99">
        <v>-33.5</v>
      </c>
      <c r="G26" s="99">
        <v>-19</v>
      </c>
      <c r="H26" s="125">
        <v>-52.5</v>
      </c>
    </row>
    <row r="27" spans="1:8" ht="12.75">
      <c r="A27" s="1"/>
      <c r="B27" s="110" t="s">
        <v>133</v>
      </c>
      <c r="C27" s="108">
        <v>0</v>
      </c>
      <c r="D27" s="108">
        <v>0.2</v>
      </c>
      <c r="E27" s="137">
        <v>0.2</v>
      </c>
      <c r="F27" s="108">
        <v>0</v>
      </c>
      <c r="G27" s="108">
        <v>0</v>
      </c>
      <c r="H27" s="137">
        <v>0</v>
      </c>
    </row>
    <row r="28" spans="1:8" ht="14.25" customHeight="1">
      <c r="A28" s="14"/>
      <c r="B28" s="96" t="s">
        <v>134</v>
      </c>
      <c r="C28" s="96">
        <f aca="true" t="shared" si="1" ref="C28:H28">SUM(C26:C27)</f>
        <v>-8.1</v>
      </c>
      <c r="D28" s="96">
        <f t="shared" si="1"/>
        <v>-7.8</v>
      </c>
      <c r="E28" s="96">
        <f t="shared" si="1"/>
        <v>-15.8</v>
      </c>
      <c r="F28" s="96">
        <f t="shared" si="1"/>
        <v>-33.5</v>
      </c>
      <c r="G28" s="96">
        <f t="shared" si="1"/>
        <v>-19</v>
      </c>
      <c r="H28" s="96">
        <f t="shared" si="1"/>
        <v>-52.5</v>
      </c>
    </row>
    <row r="29" spans="1:8" ht="12.75">
      <c r="A29" s="1"/>
      <c r="B29" s="100" t="s">
        <v>135</v>
      </c>
      <c r="C29" s="108">
        <v>0</v>
      </c>
      <c r="D29" s="99">
        <v>-20</v>
      </c>
      <c r="E29" s="125">
        <f>C29+D29</f>
        <v>-20</v>
      </c>
      <c r="F29" s="108">
        <v>0</v>
      </c>
      <c r="G29" s="99">
        <v>-32.6</v>
      </c>
      <c r="H29" s="125">
        <f>F29+G29</f>
        <v>-32.6</v>
      </c>
    </row>
    <row r="30" spans="1:8" ht="12.75">
      <c r="A30" s="1"/>
      <c r="B30" s="100" t="s">
        <v>136</v>
      </c>
      <c r="C30" s="108">
        <v>0</v>
      </c>
      <c r="D30" s="108">
        <v>0</v>
      </c>
      <c r="E30" s="125">
        <f>C30+D30</f>
        <v>0</v>
      </c>
      <c r="F30" s="108">
        <v>20</v>
      </c>
      <c r="G30" s="99">
        <v>0</v>
      </c>
      <c r="H30" s="125">
        <f>F30+G30</f>
        <v>20</v>
      </c>
    </row>
    <row r="31" spans="1:8" ht="12.75">
      <c r="A31" s="14" t="s">
        <v>32</v>
      </c>
      <c r="B31" s="96" t="s">
        <v>73</v>
      </c>
      <c r="C31" s="96">
        <f aca="true" t="shared" si="2" ref="C31:H31">SUM(C28:C30)</f>
        <v>-8.1</v>
      </c>
      <c r="D31" s="96">
        <f t="shared" si="2"/>
        <v>-27.8</v>
      </c>
      <c r="E31" s="96">
        <f t="shared" si="2"/>
        <v>-35.8</v>
      </c>
      <c r="F31" s="96">
        <f t="shared" si="2"/>
        <v>-13.5</v>
      </c>
      <c r="G31" s="96">
        <f t="shared" si="2"/>
        <v>-51.6</v>
      </c>
      <c r="H31" s="96">
        <f t="shared" si="2"/>
        <v>-65.1</v>
      </c>
    </row>
    <row r="32" spans="1:8" ht="12.75">
      <c r="A32" s="2"/>
      <c r="B32" s="101"/>
      <c r="C32" s="109"/>
      <c r="D32" s="109"/>
      <c r="E32" s="138"/>
      <c r="F32" s="109"/>
      <c r="G32" s="135"/>
      <c r="H32" s="141"/>
    </row>
    <row r="33" spans="1:8" ht="13.5" customHeight="1">
      <c r="A33" s="1"/>
      <c r="B33" s="111" t="s">
        <v>137</v>
      </c>
      <c r="C33" s="108">
        <v>0</v>
      </c>
      <c r="D33" s="108">
        <v>143.3</v>
      </c>
      <c r="E33" s="125">
        <f>C33+D33</f>
        <v>143.3</v>
      </c>
      <c r="F33" s="108">
        <v>0</v>
      </c>
      <c r="G33" s="108">
        <v>0</v>
      </c>
      <c r="H33" s="137">
        <f>F33+G33</f>
        <v>0</v>
      </c>
    </row>
    <row r="34" spans="1:8" ht="13.5" customHeight="1">
      <c r="A34" s="1"/>
      <c r="B34" s="111" t="s">
        <v>138</v>
      </c>
      <c r="C34" s="99">
        <v>-33.8</v>
      </c>
      <c r="D34" s="99">
        <v>-141.7</v>
      </c>
      <c r="E34" s="125">
        <f>C34+D34</f>
        <v>-175.5</v>
      </c>
      <c r="F34" s="108">
        <v>0</v>
      </c>
      <c r="G34" s="108">
        <v>0</v>
      </c>
      <c r="H34" s="137">
        <f>F34+G34</f>
        <v>0</v>
      </c>
    </row>
    <row r="35" spans="1:8" ht="12.75">
      <c r="A35" s="2"/>
      <c r="B35" s="111" t="s">
        <v>139</v>
      </c>
      <c r="C35" s="107">
        <v>0.3</v>
      </c>
      <c r="D35" s="107">
        <v>0.4</v>
      </c>
      <c r="E35" s="125">
        <f>C35+D35</f>
        <v>0.7</v>
      </c>
      <c r="F35" s="108">
        <v>0</v>
      </c>
      <c r="G35" s="108">
        <v>0</v>
      </c>
      <c r="H35" s="137">
        <f>F35+G35</f>
        <v>0</v>
      </c>
    </row>
    <row r="36" spans="1:8" ht="12.75">
      <c r="A36" s="14" t="s">
        <v>33</v>
      </c>
      <c r="B36" s="96" t="s">
        <v>58</v>
      </c>
      <c r="C36" s="96">
        <f aca="true" t="shared" si="3" ref="C36:H36">SUM(C33:C35)</f>
        <v>-33.5</v>
      </c>
      <c r="D36" s="96">
        <f t="shared" si="3"/>
        <v>2.0000000000000226</v>
      </c>
      <c r="E36" s="96">
        <f t="shared" si="3"/>
        <v>-31.49999999999999</v>
      </c>
      <c r="F36" s="96">
        <f t="shared" si="3"/>
        <v>0</v>
      </c>
      <c r="G36" s="96">
        <f t="shared" si="3"/>
        <v>0</v>
      </c>
      <c r="H36" s="96">
        <f t="shared" si="3"/>
        <v>0</v>
      </c>
    </row>
    <row r="37" spans="1:8" ht="12.75">
      <c r="A37" s="1"/>
      <c r="B37" s="99"/>
      <c r="C37" s="109"/>
      <c r="D37" s="109"/>
      <c r="E37" s="138"/>
      <c r="F37" s="109"/>
      <c r="G37" s="135"/>
      <c r="H37" s="141"/>
    </row>
    <row r="38" spans="1:8" ht="12.75">
      <c r="A38" s="1"/>
      <c r="B38" s="112" t="s">
        <v>114</v>
      </c>
      <c r="C38" s="99">
        <v>4.1</v>
      </c>
      <c r="D38" s="99">
        <v>-1</v>
      </c>
      <c r="E38" s="125">
        <v>3</v>
      </c>
      <c r="F38" s="108">
        <v>0.6</v>
      </c>
      <c r="G38" s="108">
        <v>2.1</v>
      </c>
      <c r="H38" s="125">
        <v>2.7</v>
      </c>
    </row>
    <row r="39" spans="1:8" ht="12.75">
      <c r="A39" s="14" t="s">
        <v>34</v>
      </c>
      <c r="B39" s="96" t="s">
        <v>115</v>
      </c>
      <c r="C39" s="96">
        <f aca="true" t="shared" si="4" ref="C39:H39">+C24+C31+C36+C38</f>
        <v>10.200000000000001</v>
      </c>
      <c r="D39" s="96">
        <f t="shared" si="4"/>
        <v>-11.899999999999977</v>
      </c>
      <c r="E39" s="96">
        <f t="shared" si="4"/>
        <v>-1.6999999999999922</v>
      </c>
      <c r="F39" s="96">
        <f t="shared" si="4"/>
        <v>13.899999999999997</v>
      </c>
      <c r="G39" s="96">
        <f t="shared" si="4"/>
        <v>-30.400000000000006</v>
      </c>
      <c r="H39" s="96">
        <f t="shared" si="4"/>
        <v>-16.50000000000001</v>
      </c>
    </row>
    <row r="40" spans="1:8" ht="12.75">
      <c r="A40" s="1" t="s">
        <v>35</v>
      </c>
      <c r="B40" s="99" t="s">
        <v>116</v>
      </c>
      <c r="C40" s="99">
        <v>187.4</v>
      </c>
      <c r="D40" s="99">
        <v>197.6</v>
      </c>
      <c r="E40" s="99">
        <v>187.4</v>
      </c>
      <c r="F40" s="99">
        <v>154.5</v>
      </c>
      <c r="G40" s="99">
        <v>168.4</v>
      </c>
      <c r="H40" s="137">
        <v>154.5</v>
      </c>
    </row>
    <row r="41" spans="1:8" ht="12.75">
      <c r="A41" s="1" t="s">
        <v>36</v>
      </c>
      <c r="B41" s="99" t="s">
        <v>117</v>
      </c>
      <c r="C41" s="99">
        <f>C39+C40</f>
        <v>197.6</v>
      </c>
      <c r="D41" s="99">
        <v>185.7</v>
      </c>
      <c r="E41" s="99">
        <v>185.7</v>
      </c>
      <c r="F41" s="99">
        <f>F40+F39</f>
        <v>168.4</v>
      </c>
      <c r="G41" s="99">
        <f>G40+G39</f>
        <v>138</v>
      </c>
      <c r="H41" s="137">
        <f>H40+H39</f>
        <v>138</v>
      </c>
    </row>
    <row r="42" ht="12.75">
      <c r="B42" s="53"/>
    </row>
    <row r="43" spans="2:6" ht="9.75">
      <c r="B43"/>
      <c r="C43" s="43"/>
      <c r="D43" s="43"/>
      <c r="E43" s="43"/>
      <c r="F43" s="43"/>
    </row>
  </sheetData>
  <sheetProtection/>
  <mergeCells count="3">
    <mergeCell ref="A3:B3"/>
    <mergeCell ref="C5:E5"/>
    <mergeCell ref="F5:H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79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80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75</v>
      </c>
      <c r="C4" t="s">
        <v>74</v>
      </c>
      <c r="D4" t="s">
        <v>76</v>
      </c>
      <c r="E4" t="s">
        <v>77</v>
      </c>
      <c r="G4" s="61" t="s">
        <v>11</v>
      </c>
      <c r="N4" t="s">
        <v>75</v>
      </c>
      <c r="O4" t="s">
        <v>74</v>
      </c>
      <c r="P4" t="s">
        <v>76</v>
      </c>
      <c r="Q4" t="s">
        <v>77</v>
      </c>
      <c r="T4" t="s">
        <v>75</v>
      </c>
      <c r="U4" t="s">
        <v>74</v>
      </c>
      <c r="V4" t="s">
        <v>76</v>
      </c>
      <c r="W4" t="s">
        <v>77</v>
      </c>
      <c r="AA4" t="s">
        <v>75</v>
      </c>
      <c r="AB4" t="s">
        <v>74</v>
      </c>
      <c r="AC4" t="s">
        <v>76</v>
      </c>
      <c r="AD4" t="s">
        <v>77</v>
      </c>
      <c r="AG4" t="s">
        <v>75</v>
      </c>
      <c r="AH4" t="s">
        <v>74</v>
      </c>
      <c r="AI4" t="s">
        <v>76</v>
      </c>
      <c r="AJ4" t="s">
        <v>77</v>
      </c>
    </row>
    <row r="5" spans="1:36" ht="9.7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75</v>
      </c>
      <c r="I5" t="s">
        <v>74</v>
      </c>
      <c r="J5" t="s">
        <v>76</v>
      </c>
      <c r="K5" t="s">
        <v>77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9.7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9.75">
      <c r="A7" s="62" t="s">
        <v>82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82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82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82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82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9.75">
      <c r="G8" s="62" t="s">
        <v>82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81</v>
      </c>
      <c r="AF9" s="61" t="s">
        <v>81</v>
      </c>
    </row>
    <row r="10" spans="7:36" ht="12">
      <c r="G10" s="61" t="s">
        <v>81</v>
      </c>
      <c r="T10" t="s">
        <v>75</v>
      </c>
      <c r="U10" t="s">
        <v>74</v>
      </c>
      <c r="V10" t="s">
        <v>76</v>
      </c>
      <c r="W10" t="s">
        <v>77</v>
      </c>
      <c r="AG10" t="s">
        <v>75</v>
      </c>
      <c r="AH10" t="s">
        <v>74</v>
      </c>
      <c r="AI10" t="s">
        <v>76</v>
      </c>
      <c r="AJ10" t="s">
        <v>77</v>
      </c>
    </row>
    <row r="11" spans="8:36" ht="9.75">
      <c r="H11" t="s">
        <v>75</v>
      </c>
      <c r="I11" t="s">
        <v>74</v>
      </c>
      <c r="J11" t="s">
        <v>76</v>
      </c>
      <c r="K11" t="s">
        <v>77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9.7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9.7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9.75" hidden="1"/>
    <row r="4" spans="1:9" ht="52.5" customHeight="1">
      <c r="A4" s="154" t="s">
        <v>7</v>
      </c>
      <c r="B4" s="154"/>
      <c r="C4" s="154"/>
      <c r="D4" s="154"/>
      <c r="E4" s="154"/>
      <c r="F4" s="154"/>
      <c r="G4" s="154"/>
      <c r="H4" s="154"/>
      <c r="I4" s="154"/>
    </row>
    <row r="5" spans="2:9" ht="9.75">
      <c r="B5" s="18"/>
      <c r="C5" s="18"/>
      <c r="D5" s="18"/>
      <c r="E5" s="18"/>
      <c r="I5" s="18"/>
    </row>
    <row r="6" spans="2:9" ht="9.75">
      <c r="B6" s="46"/>
      <c r="C6" s="153">
        <v>2005</v>
      </c>
      <c r="D6" s="153"/>
      <c r="E6" s="4"/>
      <c r="F6" s="3"/>
      <c r="G6" s="153">
        <v>2006</v>
      </c>
      <c r="H6" s="153"/>
      <c r="I6" s="4"/>
    </row>
    <row r="7" spans="2:9" ht="9.7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9.75">
      <c r="B8" s="49"/>
      <c r="C8" s="20"/>
      <c r="D8" s="20"/>
      <c r="E8" s="21"/>
      <c r="F8" s="19"/>
      <c r="G8" s="20"/>
      <c r="H8" s="20"/>
      <c r="I8" s="21"/>
    </row>
    <row r="9" spans="1:9" ht="9.7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9.7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9.7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9.7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9.7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9.7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9.75">
      <c r="B15" s="49"/>
      <c r="C15" s="11"/>
      <c r="D15" s="11"/>
      <c r="E15" s="21"/>
      <c r="F15" s="19"/>
      <c r="G15" s="11"/>
      <c r="H15" s="11"/>
      <c r="I15" s="21"/>
    </row>
    <row r="16" spans="2:9" ht="9.75">
      <c r="B16" s="49"/>
      <c r="C16" s="11"/>
      <c r="D16" s="11"/>
      <c r="E16" s="21"/>
      <c r="F16" s="19"/>
      <c r="G16" s="11"/>
      <c r="H16" s="11"/>
      <c r="I16" s="21"/>
    </row>
    <row r="17" spans="1:9" ht="9.7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9.7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9.7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9.7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9.7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9.7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9.75">
      <c r="B23" s="49"/>
      <c r="C23" s="26"/>
      <c r="D23" s="26"/>
      <c r="E23" s="27"/>
      <c r="F23" s="19"/>
      <c r="G23" s="26"/>
      <c r="H23" s="26"/>
      <c r="I23" s="21"/>
    </row>
    <row r="24" spans="2:9" ht="9.75">
      <c r="B24" s="49"/>
      <c r="C24" s="26"/>
      <c r="D24" s="26"/>
      <c r="E24" s="27"/>
      <c r="F24" s="19"/>
      <c r="G24" s="28"/>
      <c r="H24" s="28"/>
      <c r="I24" s="16"/>
    </row>
    <row r="25" spans="1:9" ht="9.7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9.7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9.7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9.7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9.75">
      <c r="B29" s="15"/>
      <c r="C29" s="11"/>
      <c r="D29" s="11"/>
      <c r="E29" s="21"/>
      <c r="F29" s="10"/>
      <c r="G29" s="12"/>
      <c r="H29" s="12"/>
      <c r="I29" s="16"/>
    </row>
    <row r="30" spans="2:9" ht="9.75">
      <c r="B30" s="49"/>
      <c r="C30" s="11"/>
      <c r="D30" s="11"/>
      <c r="E30" s="21"/>
      <c r="F30" s="19"/>
      <c r="G30" s="12"/>
      <c r="H30" s="12"/>
      <c r="I30" s="16"/>
    </row>
    <row r="31" spans="1:9" ht="9.7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9.7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9.75">
      <c r="B33" s="49"/>
      <c r="C33" s="26"/>
      <c r="D33" s="26"/>
      <c r="E33" s="27"/>
      <c r="F33" s="19"/>
      <c r="G33" s="28"/>
      <c r="H33" s="28"/>
      <c r="I33" s="16"/>
    </row>
    <row r="34" spans="2:9" ht="9.75">
      <c r="B34" s="49"/>
      <c r="C34" s="26"/>
      <c r="D34" s="26"/>
      <c r="E34" s="27"/>
      <c r="F34" s="19"/>
      <c r="G34" s="28"/>
      <c r="H34" s="28"/>
      <c r="I34" s="16"/>
    </row>
    <row r="35" spans="1:9" ht="9.7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9.7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9.7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9.7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9.75">
      <c r="B39" s="49"/>
      <c r="C39" s="11"/>
      <c r="D39" s="11"/>
      <c r="E39" s="21"/>
      <c r="F39" s="19"/>
      <c r="G39" s="12"/>
      <c r="H39" s="12"/>
      <c r="I39" s="16"/>
    </row>
    <row r="40" spans="1:9" ht="9.7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Mueller, Petra</cp:lastModifiedBy>
  <cp:lastPrinted>2015-10-22T08:08:26Z</cp:lastPrinted>
  <dcterms:created xsi:type="dcterms:W3CDTF">2006-05-17T13:39:10Z</dcterms:created>
  <dcterms:modified xsi:type="dcterms:W3CDTF">2016-07-26T09:07:04Z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