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20376" windowHeight="6048" tabRatio="698" activeTab="0"/>
  </bookViews>
  <sheets>
    <sheet name="Cover" sheetId="1" r:id="rId1"/>
    <sheet name="Siltronic at a glance" sheetId="2" r:id="rId2"/>
    <sheet name="P&amp;L Quarterly " sheetId="3" r:id="rId3"/>
    <sheet name="P&amp;L YTD" sheetId="4" r:id="rId4"/>
    <sheet name="Balance Sheet YTD" sheetId="5" r:id="rId5"/>
    <sheet name="Cash Flow Quarterly" sheetId="6" r:id="rId6"/>
    <sheet name="Cash Flow YTD" sheetId="7" r:id="rId7"/>
    <sheet name="Grafik" sheetId="8" state="hidden" r:id="rId8"/>
    <sheet name="Kennzahlen" sheetId="9" state="hidden" r:id="rId9"/>
  </sheets>
  <externalReferences>
    <externalReference r:id="rId12"/>
  </externalReferences>
  <definedNames>
    <definedName name="_xlnm.Print_Area" localSheetId="4">'Balance Sheet YTD'!$A$1:$I$51</definedName>
    <definedName name="_xlnm.Print_Area" localSheetId="5">'Cash Flow Quarterly'!$A$1:$J$45</definedName>
    <definedName name="_xlnm.Print_Area" localSheetId="6">'Cash Flow YTD'!$A$1:$J$45</definedName>
    <definedName name="_xlnm.Print_Area" localSheetId="2">'P&amp;L Quarterly '!$A$1:$I$29</definedName>
    <definedName name="_xlnm.Print_Area" localSheetId="3">'P&amp;L YTD'!$A$1:$J$30</definedName>
    <definedName name="_xlnm.Print_Area" localSheetId="1">'Siltronic at a glance'!$A$1:$I$31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5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6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4" hidden="1">'Balance Sheet YTD'!#REF!</definedName>
    <definedName name="Z_8BD95CFF_1187_4326_8FBA_C4874A94875E_.wvu.Cols" localSheetId="5" hidden="1">'Cash Flow Quarterly'!$A:$A</definedName>
    <definedName name="Z_8BD95CFF_1187_4326_8FBA_C4874A94875E_.wvu.Cols" localSheetId="6" hidden="1">'Cash Flow YTD'!$A:$A</definedName>
    <definedName name="Z_8BD95CFF_1187_4326_8FBA_C4874A94875E_.wvu.Cols" localSheetId="2" hidden="1">'P&amp;L Quarterly '!#REF!</definedName>
    <definedName name="Z_8BD95CFF_1187_4326_8FBA_C4874A94875E_.wvu.Cols" localSheetId="3" hidden="1">'P&amp;L YTD'!$A:$A</definedName>
    <definedName name="Z_8BD95CFF_1187_4326_8FBA_C4874A94875E_.wvu.Rows" localSheetId="4" hidden="1">'Balance Sheet YTD'!#REF!</definedName>
    <definedName name="Z_8BD95CFF_1187_4326_8FBA_C4874A94875E_.wvu.Rows" localSheetId="8" hidden="1">'Kennzahlen'!$1:$1</definedName>
    <definedName name="Z_F5202215_7196_48B4_B9FC_E365702EF602_.wvu.Cols" localSheetId="4" hidden="1">'Balance Sheet YTD'!#REF!</definedName>
    <definedName name="Z_F5202215_7196_48B4_B9FC_E365702EF602_.wvu.Cols" localSheetId="5" hidden="1">'Cash Flow Quarterly'!$A:$A,'Cash Flow Quarterly'!#REF!</definedName>
    <definedName name="Z_F5202215_7196_48B4_B9FC_E365702EF602_.wvu.Cols" localSheetId="6" hidden="1">'Cash Flow YTD'!$A:$A,'Cash Flow YTD'!#REF!</definedName>
    <definedName name="Z_F5202215_7196_48B4_B9FC_E365702EF602_.wvu.Cols" localSheetId="2" hidden="1">'P&amp;L Quarterly '!#REF!</definedName>
    <definedName name="Z_F5202215_7196_48B4_B9FC_E365702EF602_.wvu.Cols" localSheetId="3" hidden="1">'P&amp;L YTD'!$A:$A,'P&amp;L YTD'!#REF!</definedName>
    <definedName name="Z_F5202215_7196_48B4_B9FC_E365702EF602_.wvu.Cols" localSheetId="1" hidden="1">'Siltronic at a glance'!#REF!</definedName>
    <definedName name="Z_F5202215_7196_48B4_B9FC_E365702EF602_.wvu.PrintArea" localSheetId="5" hidden="1">'Cash Flow Quarterly'!$A$1:$B$47</definedName>
    <definedName name="Z_F5202215_7196_48B4_B9FC_E365702EF602_.wvu.PrintArea" localSheetId="6" hidden="1">'Cash Flow YTD'!$A$1:$B$47</definedName>
    <definedName name="Z_F5202215_7196_48B4_B9FC_E365702EF602_.wvu.PrintArea" localSheetId="1" hidden="1">'Siltronic at a glance'!$A$1:$A$29</definedName>
    <definedName name="Z_F5202215_7196_48B4_B9FC_E365702EF602_.wvu.Rows" localSheetId="4" hidden="1">'Balance Sheet YTD'!#REF!,'Balance Sheet YTD'!#REF!,'Balance Sheet YTD'!#REF!,'Balance Sheet YTD'!#REF!</definedName>
    <definedName name="Z_F5202215_7196_48B4_B9FC_E365702EF602_.wvu.Rows" localSheetId="5" hidden="1">'Cash Flow Quarterly'!#REF!,'Cash Flow Quarterly'!#REF!</definedName>
    <definedName name="Z_F5202215_7196_48B4_B9FC_E365702EF602_.wvu.Rows" localSheetId="6" hidden="1">'Cash Flow YTD'!#REF!,'Cash Flow YTD'!#REF!</definedName>
    <definedName name="Z_F5202215_7196_48B4_B9FC_E365702EF602_.wvu.Rows" localSheetId="8" hidden="1">'Kennzahlen'!$1:$1</definedName>
    <definedName name="Z_F5202215_7196_48B4_B9FC_E365702EF602_.wvu.Rows" localSheetId="2" hidden="1">'P&amp;L Quarterly '!#REF!,'P&amp;L Quarterly '!#REF!</definedName>
    <definedName name="Z_F5202215_7196_48B4_B9FC_E365702EF602_.wvu.Rows" localSheetId="3" hidden="1">'P&amp;L YTD'!#REF!,'P&amp;L YTD'!#REF!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<sst xmlns="http://schemas.openxmlformats.org/spreadsheetml/2006/main" count="378" uniqueCount="180">
  <si>
    <t>31.12.</t>
  </si>
  <si>
    <t>31.03.</t>
  </si>
  <si>
    <t>30.06.</t>
  </si>
  <si>
    <t>30.09.</t>
  </si>
  <si>
    <t>Umsatzerlöse</t>
  </si>
  <si>
    <t>Herstellungskosten</t>
  </si>
  <si>
    <t>Bruttoergebnis</t>
  </si>
  <si>
    <t>Vertriebskosten</t>
  </si>
  <si>
    <t>Forschungskosten</t>
  </si>
  <si>
    <t>Allgemeine Verwaltungskosten</t>
  </si>
  <si>
    <t>Sonstige betriebliche Erträge</t>
  </si>
  <si>
    <t>So. betriebliche Aufwendungen</t>
  </si>
  <si>
    <t>Betriebsergebnis</t>
  </si>
  <si>
    <t>Equity-Ergebnis</t>
  </si>
  <si>
    <t>EBIT</t>
  </si>
  <si>
    <t>Zinsergebnis</t>
  </si>
  <si>
    <t>Übriges Finanzergebnis</t>
  </si>
  <si>
    <t>Ergebnis vor Steuern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</si>
  <si>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</si>
  <si>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</si>
  <si>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</si>
  <si>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</si>
  <si>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</si>
  <si>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</si>
  <si>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</si>
  <si>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</si>
  <si>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</si>
  <si>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</si>
  <si>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</si>
  <si>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</si>
  <si>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</si>
  <si>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</si>
  <si>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</si>
  <si>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</si>
  <si>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</si>
  <si>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</si>
  <si>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</si>
  <si>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</si>
  <si>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</si>
  <si>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</si>
  <si>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</si>
  <si>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</si>
  <si>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</si>
  <si>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</si>
  <si>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</si>
  <si>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</si>
  <si>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</si>
  <si>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</si>
  <si>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</si>
  <si>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</si>
  <si>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Übrige Posten</t>
  </si>
  <si>
    <t>Ausgaben für Anlagevermögen</t>
  </si>
  <si>
    <t>Veränderung Finanzverbindlichkeiten</t>
  </si>
  <si>
    <t>Sales</t>
  </si>
  <si>
    <t>Selling expenses</t>
  </si>
  <si>
    <t>Research and development expenses</t>
  </si>
  <si>
    <t>Operating result</t>
  </si>
  <si>
    <t>Interest result</t>
  </si>
  <si>
    <t>Other financial result</t>
  </si>
  <si>
    <t>Steuern vom Einkommen und vom Ertrag</t>
  </si>
  <si>
    <t>Depreciation/amortization</t>
  </si>
  <si>
    <t>Abschreibungen/Zuschreibungen auf AV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</si>
  <si>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</si>
  <si>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</si>
  <si>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</si>
  <si>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</si>
  <si>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</si>
  <si>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</si>
  <si>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</si>
  <si>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Provisions for pensions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</si>
  <si>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</si>
  <si>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</si>
  <si>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</si>
  <si>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</si>
  <si>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</si>
  <si>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</si>
  <si>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</si>
  <si>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Erlöse aus Abgang von Anlagevermögen</t>
  </si>
  <si>
    <t>Cash flow from financing activities</t>
  </si>
  <si>
    <t>Employees</t>
  </si>
  <si>
    <t>Financial result</t>
  </si>
  <si>
    <t>Net profit/loss per share</t>
  </si>
  <si>
    <t xml:space="preserve">Equity </t>
  </si>
  <si>
    <t>3M</t>
  </si>
  <si>
    <t>6M</t>
  </si>
  <si>
    <t>9M</t>
  </si>
  <si>
    <t>12M</t>
  </si>
  <si>
    <t>Investor Relations</t>
  </si>
  <si>
    <t>Other operating income</t>
  </si>
  <si>
    <t>Income from investments in joint ventures and associates</t>
  </si>
  <si>
    <t>Income before taxes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</si>
  <si>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</si>
  <si>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</si>
  <si>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</si>
  <si>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</si>
  <si>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</si>
  <si>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</si>
  <si>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</si>
  <si>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</si>
  <si>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</si>
  <si>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</si>
  <si>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</si>
  <si>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</si>
  <si>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</si>
  <si>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</si>
  <si>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</si>
  <si>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</si>
  <si>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</si>
  <si>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</si>
  <si>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Net income for the period</t>
  </si>
  <si>
    <t>of which attributable to non-controlling interests</t>
  </si>
  <si>
    <t>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</si>
  <si>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</si>
  <si>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</si>
  <si>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</si>
  <si>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</si>
  <si>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</si>
  <si>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</si>
  <si>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Statement of cash flows (year-to-date)</t>
  </si>
  <si>
    <t>Quarterly Development</t>
  </si>
  <si>
    <t>EBITDA margin</t>
  </si>
  <si>
    <t>EBIT margin</t>
  </si>
  <si>
    <t>Capital Expenditures</t>
  </si>
  <si>
    <t>Income Statement (per quarter)</t>
  </si>
  <si>
    <t>Income Statement (year-to-date)</t>
  </si>
  <si>
    <t>Balance Sheet (year-to-date)</t>
  </si>
  <si>
    <t>Statement of cash flows (per quarter)</t>
  </si>
  <si>
    <t>Other non-cash expenses and income</t>
  </si>
  <si>
    <t>Result from disposal of non-current assets</t>
  </si>
  <si>
    <t>Changes in trade liabilities</t>
  </si>
  <si>
    <t>Changes in other liabilities</t>
  </si>
  <si>
    <t>Taxes paid</t>
  </si>
  <si>
    <t>Interest paid</t>
  </si>
  <si>
    <t>Interest received</t>
  </si>
  <si>
    <t>Net income / (loss) for the period</t>
  </si>
  <si>
    <t>Dividends paid</t>
  </si>
  <si>
    <t>Bank loans repaid</t>
  </si>
  <si>
    <t>-</t>
  </si>
  <si>
    <t>Subscribed capital of Siltronic AG</t>
  </si>
  <si>
    <t>Capital reserves of Siltronic AG</t>
  </si>
  <si>
    <t>Income tax receivables</t>
  </si>
  <si>
    <t>Provisions for income tax</t>
  </si>
  <si>
    <t>of which attributable to shareholders of Siltronic AG</t>
  </si>
  <si>
    <t>Financial receivables</t>
  </si>
  <si>
    <t>Other equity items</t>
  </si>
  <si>
    <t>Accumulated deficit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</si>
  <si>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</si>
  <si>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</si>
  <si>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</si>
  <si>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</si>
  <si>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</si>
  <si>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</si>
  <si>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r>
      <t>Net financial assets (+) / debt (-)</t>
    </r>
    <r>
      <rPr>
        <vertAlign val="superscript"/>
        <sz val="10"/>
        <rFont val="Arial"/>
        <family val="2"/>
      </rPr>
      <t>2)</t>
    </r>
  </si>
  <si>
    <t>Cash flow from operating activities</t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</si>
  <si>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</si>
  <si>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</si>
  <si>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</si>
  <si>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</si>
  <si>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</si>
  <si>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</si>
  <si>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</si>
  <si>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</si>
  <si>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Net result for the peirod</t>
  </si>
  <si>
    <t>Property, plant and equipment</t>
  </si>
  <si>
    <t>Fixed-term deposits</t>
  </si>
  <si>
    <t>Provisions and liabilities for income tax</t>
  </si>
  <si>
    <t>Trade liabilities</t>
  </si>
  <si>
    <t>Depreciation, amortization, impairment losses and reversal thereof</t>
  </si>
  <si>
    <t>Loss from investment in joint venture</t>
  </si>
  <si>
    <t>Payments for capital expenditures (including intangible assets)</t>
  </si>
  <si>
    <t>Proceeds from the disposal of property, plant and equipment</t>
  </si>
  <si>
    <t>Acquisition of SSW, net of cash acquired</t>
  </si>
  <si>
    <t>Cash flow from investments excluding financial investments</t>
  </si>
  <si>
    <t>Payments for the acquisition of fixed-term deposits</t>
  </si>
  <si>
    <t>Proceeds from fixed-term deposits</t>
  </si>
  <si>
    <t>Payment to shareholder</t>
  </si>
  <si>
    <t>Proceeds from profit and loss transfer agreement</t>
  </si>
  <si>
    <t>Proceeds from the IPO</t>
  </si>
  <si>
    <t>Utilization of funds (+) or additions to (–) cash pooling of loans from Wacker Chemie</t>
  </si>
  <si>
    <t>Proceeds from other financial liabilities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</si>
</sst>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36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188" fontId="4" fillId="0" borderId="3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192" fontId="0" fillId="0" borderId="0" xfId="52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3" xfId="0" applyFill="1" applyBorder="1" applyAlignment="1">
      <alignment/>
    </xf>
    <xf numFmtId="0" fontId="7" fillId="36" borderId="33" xfId="0" applyFont="1" applyFill="1" applyBorder="1" applyAlignment="1">
      <alignment/>
    </xf>
    <xf numFmtId="188" fontId="9" fillId="36" borderId="33" xfId="0" applyNumberFormat="1" applyFont="1" applyFill="1" applyBorder="1" applyAlignment="1">
      <alignment/>
    </xf>
    <xf numFmtId="188" fontId="9" fillId="36" borderId="33" xfId="0" applyNumberFormat="1" applyFont="1" applyFill="1" applyBorder="1" applyAlignment="1">
      <alignment/>
    </xf>
    <xf numFmtId="192" fontId="9" fillId="36" borderId="33" xfId="51" applyNumberFormat="1" applyFont="1" applyFill="1" applyBorder="1" applyAlignment="1">
      <alignment/>
    </xf>
    <xf numFmtId="192" fontId="9" fillId="36" borderId="33" xfId="0" applyNumberFormat="1" applyFont="1" applyFill="1" applyBorder="1" applyAlignment="1">
      <alignment/>
    </xf>
    <xf numFmtId="192" fontId="9" fillId="36" borderId="33" xfId="51" applyNumberFormat="1" applyFont="1" applyFill="1" applyBorder="1" applyAlignment="1">
      <alignment/>
    </xf>
    <xf numFmtId="188" fontId="9" fillId="36" borderId="33" xfId="0" applyNumberFormat="1" applyFont="1" applyFill="1" applyBorder="1" applyAlignment="1">
      <alignment wrapText="1"/>
    </xf>
    <xf numFmtId="4" fontId="9" fillId="36" borderId="33" xfId="0" applyNumberFormat="1" applyFont="1" applyFill="1" applyBorder="1" applyAlignment="1">
      <alignment/>
    </xf>
    <xf numFmtId="4" fontId="9" fillId="36" borderId="33" xfId="0" applyNumberFormat="1" applyFont="1" applyFill="1" applyBorder="1" applyAlignment="1">
      <alignment/>
    </xf>
    <xf numFmtId="3" fontId="9" fillId="36" borderId="33" xfId="0" applyNumberFormat="1" applyFont="1" applyFill="1" applyBorder="1" applyAlignment="1">
      <alignment/>
    </xf>
    <xf numFmtId="3" fontId="9" fillId="36" borderId="33" xfId="0" applyNumberFormat="1" applyFont="1" applyFill="1" applyBorder="1" applyAlignment="1">
      <alignment/>
    </xf>
    <xf numFmtId="188" fontId="9" fillId="36" borderId="33" xfId="0" applyNumberFormat="1" applyFont="1" applyFill="1" applyBorder="1" applyAlignment="1" applyProtection="1">
      <alignment/>
      <protection locked="0"/>
    </xf>
    <xf numFmtId="188" fontId="9" fillId="36" borderId="33" xfId="0" applyNumberFormat="1" applyFont="1" applyFill="1" applyBorder="1" applyAlignment="1" applyProtection="1">
      <alignment horizontal="right"/>
      <protection locked="0"/>
    </xf>
    <xf numFmtId="188" fontId="13" fillId="36" borderId="33" xfId="0" applyNumberFormat="1" applyFont="1" applyFill="1" applyBorder="1" applyAlignment="1" applyProtection="1">
      <alignment/>
      <protection locked="0"/>
    </xf>
    <xf numFmtId="188" fontId="9" fillId="37" borderId="33" xfId="0" applyNumberFormat="1" applyFont="1" applyFill="1" applyBorder="1" applyAlignment="1" applyProtection="1">
      <alignment/>
      <protection locked="0"/>
    </xf>
    <xf numFmtId="188" fontId="13" fillId="38" borderId="33" xfId="0" applyNumberFormat="1" applyFont="1" applyFill="1" applyBorder="1" applyAlignment="1" applyProtection="1">
      <alignment/>
      <protection locked="0"/>
    </xf>
    <xf numFmtId="188" fontId="11" fillId="0" borderId="33" xfId="0" applyNumberFormat="1" applyFont="1" applyBorder="1" applyAlignment="1">
      <alignment/>
    </xf>
    <xf numFmtId="188" fontId="9" fillId="0" borderId="33" xfId="0" applyNumberFormat="1" applyFont="1" applyBorder="1" applyAlignment="1">
      <alignment horizontal="right"/>
    </xf>
    <xf numFmtId="188" fontId="9" fillId="0" borderId="33" xfId="0" applyNumberFormat="1" applyFont="1" applyBorder="1" applyAlignment="1">
      <alignment/>
    </xf>
    <xf numFmtId="188" fontId="9" fillId="0" borderId="33" xfId="0" applyNumberFormat="1" applyFont="1" applyFill="1" applyBorder="1" applyAlignment="1">
      <alignment/>
    </xf>
    <xf numFmtId="188" fontId="13" fillId="0" borderId="33" xfId="0" applyNumberFormat="1" applyFont="1" applyBorder="1" applyAlignment="1">
      <alignment/>
    </xf>
    <xf numFmtId="188" fontId="10" fillId="0" borderId="33" xfId="0" applyNumberFormat="1" applyFont="1" applyBorder="1" applyAlignment="1">
      <alignment/>
    </xf>
    <xf numFmtId="188" fontId="43" fillId="0" borderId="33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3" xfId="0" applyNumberFormat="1" applyFont="1" applyFill="1" applyBorder="1" applyAlignment="1">
      <alignment/>
    </xf>
    <xf numFmtId="188" fontId="13" fillId="37" borderId="34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192" fontId="0" fillId="0" borderId="0" xfId="51" applyNumberFormat="1" applyFont="1" applyAlignment="1">
      <alignment/>
    </xf>
    <xf numFmtId="0" fontId="9" fillId="0" borderId="33" xfId="0" applyFont="1" applyBorder="1" applyAlignment="1">
      <alignment/>
    </xf>
    <xf numFmtId="209" fontId="9" fillId="0" borderId="33" xfId="54" applyNumberFormat="1" applyFont="1" applyFill="1" applyBorder="1" applyAlignment="1">
      <alignment horizontal="right" wrapText="1"/>
      <protection/>
    </xf>
    <xf numFmtId="0" fontId="10" fillId="0" borderId="33" xfId="0" applyFont="1" applyBorder="1" applyAlignment="1">
      <alignment/>
    </xf>
    <xf numFmtId="49" fontId="9" fillId="0" borderId="33" xfId="54" applyNumberFormat="1" applyFont="1" applyBorder="1" applyAlignment="1">
      <alignment wrapText="1"/>
      <protection/>
    </xf>
    <xf numFmtId="49" fontId="9" fillId="0" borderId="33" xfId="54" applyNumberFormat="1" applyFont="1" applyFill="1" applyBorder="1" applyAlignment="1">
      <alignment/>
      <protection/>
    </xf>
    <xf numFmtId="190" fontId="9" fillId="0" borderId="33" xfId="0" applyNumberFormat="1" applyFont="1" applyBorder="1" applyAlignment="1">
      <alignment/>
    </xf>
    <xf numFmtId="188" fontId="9" fillId="0" borderId="33" xfId="0" applyNumberFormat="1" applyFont="1" applyBorder="1" applyAlignment="1">
      <alignment wrapText="1"/>
    </xf>
    <xf numFmtId="188" fontId="9" fillId="37" borderId="33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 horizontal="right"/>
    </xf>
    <xf numFmtId="213" fontId="13" fillId="37" borderId="33" xfId="0" applyNumberFormat="1" applyFont="1" applyFill="1" applyBorder="1" applyAlignment="1" applyProtection="1">
      <alignment horizontal="right"/>
      <protection locked="0"/>
    </xf>
    <xf numFmtId="4" fontId="9" fillId="0" borderId="33" xfId="0" applyNumberFormat="1" applyFont="1" applyFill="1" applyBorder="1" applyAlignment="1">
      <alignment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" fontId="22" fillId="37" borderId="33" xfId="0" applyNumberFormat="1" applyFont="1" applyFill="1" applyBorder="1" applyAlignment="1">
      <alignment horizontal="center"/>
    </xf>
    <xf numFmtId="1" fontId="22" fillId="37" borderId="33" xfId="0" applyNumberFormat="1" applyFont="1" applyFill="1" applyBorder="1" applyAlignment="1" applyProtection="1">
      <alignment horizontal="center"/>
      <protection locked="0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77"/>
          <c:y val="0.1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"/>
          <c:w val="0.712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20455645"/>
        <c:axId val="49883078"/>
      </c:bar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5645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66"/>
          <c:y val="0.1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731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46294519"/>
        <c:axId val="13997488"/>
      </c:bar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4519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65"/>
          <c:y val="0.1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712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58868529"/>
        <c:axId val="60054714"/>
      </c:bar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68529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325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0.7482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3621515"/>
        <c:axId val="32593636"/>
      </c:bar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515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6575"/>
          <c:y val="0.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711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24907269"/>
        <c:axId val="22838830"/>
      </c:bar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7269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305"/>
          <c:y val="0.1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75"/>
          <c:w val="0.748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4222879"/>
        <c:axId val="38005912"/>
      </c:bar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879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2</xdr:row>
      <xdr:rowOff>266700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62890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57175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65747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60032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63842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58127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rexler-si\Documents\Mappedist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 Quarterly"/>
      <sheetName val="P&amp;L YTD"/>
    </sheetNames>
    <sheetDataSet>
      <sheetData sheetId="0">
        <row r="17">
          <cell r="B17">
            <v>-3.5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A1" sqref="A1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71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82" customFormat="1" ht="33">
      <c r="A11" s="130" t="s">
        <v>119</v>
      </c>
      <c r="B11" s="130"/>
      <c r="C11" s="130"/>
      <c r="D11" s="83"/>
      <c r="E11" s="83"/>
    </row>
    <row r="13" spans="1:5" ht="21">
      <c r="A13" s="129">
        <v>2015</v>
      </c>
      <c r="B13" s="129"/>
      <c r="C13" s="129"/>
      <c r="D13" s="84"/>
      <c r="E13" s="84"/>
    </row>
    <row r="18" ht="15">
      <c r="A18" s="86">
        <v>42445</v>
      </c>
    </row>
    <row r="20" ht="24.75" customHeight="1">
      <c r="A20" s="55" t="s">
        <v>87</v>
      </c>
    </row>
    <row r="21" ht="24.75" customHeight="1">
      <c r="A21" s="55" t="s">
        <v>154</v>
      </c>
    </row>
    <row r="22" ht="24.75" customHeight="1">
      <c r="A22" s="55" t="s">
        <v>115</v>
      </c>
    </row>
    <row r="23" ht="10.5" customHeight="1">
      <c r="A23" s="55"/>
    </row>
    <row r="24" ht="17.25">
      <c r="A24" s="85" t="s">
        <v>116</v>
      </c>
    </row>
    <row r="26" ht="17.25">
      <c r="A26" s="55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7" sqref="A7"/>
    </sheetView>
  </sheetViews>
  <sheetFormatPr defaultColWidth="12" defaultRowHeight="11.25"/>
  <cols>
    <col min="1" max="1" width="46.66015625" style="72" customWidth="1"/>
    <col min="2" max="2" width="15" style="72" customWidth="1"/>
    <col min="3" max="3" width="14" style="72" customWidth="1"/>
    <col min="4" max="9" width="14.33203125" style="72" customWidth="1"/>
    <col min="10" max="16384" width="12" style="72" customWidth="1"/>
  </cols>
  <sheetData>
    <row r="1" ht="11.25">
      <c r="A1" s="10"/>
    </row>
    <row r="2" ht="58.5" customHeight="1">
      <c r="A2" s="10"/>
    </row>
    <row r="3" ht="43.5" customHeight="1">
      <c r="A3" s="73" t="s">
        <v>117</v>
      </c>
    </row>
    <row r="4" ht="19.5" customHeight="1"/>
    <row r="5" spans="1:9" ht="12.75">
      <c r="A5" s="125"/>
      <c r="B5" s="131">
        <v>2014</v>
      </c>
      <c r="C5" s="131"/>
      <c r="D5" s="131"/>
      <c r="E5" s="131"/>
      <c r="F5" s="131">
        <v>2015</v>
      </c>
      <c r="G5" s="131"/>
      <c r="H5" s="131"/>
      <c r="I5" s="131"/>
    </row>
    <row r="6" spans="1:9" ht="12.75">
      <c r="A6" s="126"/>
      <c r="B6" s="115" t="s">
        <v>100</v>
      </c>
      <c r="C6" s="115" t="s">
        <v>99</v>
      </c>
      <c r="D6" s="115" t="s">
        <v>101</v>
      </c>
      <c r="E6" s="115" t="s">
        <v>102</v>
      </c>
      <c r="F6" s="115" t="s">
        <v>100</v>
      </c>
      <c r="G6" s="115" t="s">
        <v>99</v>
      </c>
      <c r="H6" s="115" t="s">
        <v>101</v>
      </c>
      <c r="I6" s="115" t="s">
        <v>102</v>
      </c>
    </row>
    <row r="7" spans="1:9" ht="9.75">
      <c r="A7" s="87"/>
      <c r="B7" s="87"/>
      <c r="C7" s="88"/>
      <c r="D7" s="88"/>
      <c r="E7" s="88"/>
      <c r="F7" s="87"/>
      <c r="G7" s="88"/>
      <c r="H7" s="88"/>
      <c r="I7" s="88"/>
    </row>
    <row r="8" spans="1:10" ht="12.75">
      <c r="A8" s="89" t="str">
        <f>'P&amp;L Quarterly '!A8</f>
        <v>Sales</v>
      </c>
      <c r="B8" s="89">
        <f>'P&amp;L Quarterly '!B8</f>
        <v>196.4</v>
      </c>
      <c r="C8" s="90">
        <f>'P&amp;L Quarterly '!C8</f>
        <v>210.4</v>
      </c>
      <c r="D8" s="90">
        <f>'P&amp;L Quarterly '!D8</f>
        <v>216</v>
      </c>
      <c r="E8" s="90">
        <f>'P&amp;L Quarterly '!E8</f>
        <v>223.19999999999996</v>
      </c>
      <c r="F8" s="89">
        <f>'P&amp;L Quarterly '!F8</f>
        <v>238.7</v>
      </c>
      <c r="G8" s="90">
        <f>'P&amp;L Quarterly '!G8</f>
        <v>246.7</v>
      </c>
      <c r="H8" s="90">
        <f>'P&amp;L Quarterly '!H8</f>
        <v>230.6</v>
      </c>
      <c r="I8" s="90">
        <f>'P&amp;L Quarterly '!I8</f>
        <v>215.3</v>
      </c>
      <c r="J8" s="116"/>
    </row>
    <row r="9" spans="1:10" ht="12.75">
      <c r="A9" s="89" t="str">
        <f>'P&amp;L Quarterly '!A29</f>
        <v>EBITDA</v>
      </c>
      <c r="B9" s="89">
        <f>'P&amp;L Quarterly '!B29</f>
        <v>31.499999999999993</v>
      </c>
      <c r="C9" s="90">
        <f>'P&amp;L Quarterly '!C29</f>
        <v>28.300000000000008</v>
      </c>
      <c r="D9" s="90">
        <f>'P&amp;L Quarterly '!D29</f>
        <v>33.19999999999999</v>
      </c>
      <c r="E9" s="90">
        <f>'P&amp;L Quarterly '!E29</f>
        <v>39.20000000000003</v>
      </c>
      <c r="F9" s="89">
        <f>'P&amp;L Quarterly '!F29</f>
        <v>40.1</v>
      </c>
      <c r="G9" s="90">
        <f>'P&amp;L Quarterly '!G29</f>
        <v>31.399999999999984</v>
      </c>
      <c r="H9" s="90">
        <f>'P&amp;L Quarterly '!H29</f>
        <v>29.300000000000004</v>
      </c>
      <c r="I9" s="90">
        <f>'P&amp;L Quarterly '!I29</f>
        <v>23.200000000000024</v>
      </c>
      <c r="J9" s="116"/>
    </row>
    <row r="10" spans="1:10" ht="12.75">
      <c r="A10" s="89" t="s">
        <v>120</v>
      </c>
      <c r="B10" s="91">
        <f aca="true" t="shared" si="0" ref="B10:I10">B9/B8</f>
        <v>0.16038696537678204</v>
      </c>
      <c r="C10" s="92">
        <f t="shared" si="0"/>
        <v>0.13450570342205326</v>
      </c>
      <c r="D10" s="92">
        <f t="shared" si="0"/>
        <v>0.15370370370370365</v>
      </c>
      <c r="E10" s="92">
        <f t="shared" si="0"/>
        <v>0.17562724014336933</v>
      </c>
      <c r="F10" s="92">
        <f t="shared" si="0"/>
        <v>0.1679932970255551</v>
      </c>
      <c r="G10" s="92">
        <f t="shared" si="0"/>
        <v>0.12728009728415074</v>
      </c>
      <c r="H10" s="92">
        <f t="shared" si="0"/>
        <v>0.12705984388551606</v>
      </c>
      <c r="I10" s="92">
        <f t="shared" si="0"/>
        <v>0.1077566186716211</v>
      </c>
      <c r="J10" s="116"/>
    </row>
    <row r="11" spans="1:10" ht="12.75">
      <c r="A11" s="89" t="str">
        <f>'P&amp;L Quarterly '!A18</f>
        <v>EBIT</v>
      </c>
      <c r="B11" s="89">
        <f>'P&amp;L Quarterly '!B27</f>
        <v>-0.9000000000000057</v>
      </c>
      <c r="C11" s="90">
        <f>'P&amp;L Quarterly '!C27</f>
        <v>-9.49999999999999</v>
      </c>
      <c r="D11" s="90">
        <f>'P&amp;L Quarterly '!D27</f>
        <v>-7.700000000000006</v>
      </c>
      <c r="E11" s="90">
        <f>'P&amp;L Quarterly '!E27</f>
        <v>1.100000000000037</v>
      </c>
      <c r="F11" s="89">
        <f>'P&amp;L Quarterly '!F27</f>
        <v>8.299999999999997</v>
      </c>
      <c r="G11" s="90">
        <f>'P&amp;L Quarterly '!G27</f>
        <v>0.19999999999998508</v>
      </c>
      <c r="H11" s="90">
        <f>'P&amp;L Quarterly '!H27</f>
        <v>0.30000000000000426</v>
      </c>
      <c r="I11" s="90">
        <f>'P&amp;L Quarterly '!I27</f>
        <v>-6.0999999999999766</v>
      </c>
      <c r="J11" s="116"/>
    </row>
    <row r="12" spans="1:10" ht="12.75">
      <c r="A12" s="89" t="s">
        <v>121</v>
      </c>
      <c r="B12" s="91">
        <f aca="true" t="shared" si="1" ref="B12:I12">B11/B8</f>
        <v>-0.004582484725050945</v>
      </c>
      <c r="C12" s="93">
        <f t="shared" si="1"/>
        <v>-0.0451520912547528</v>
      </c>
      <c r="D12" s="93">
        <f t="shared" si="1"/>
        <v>-0.03564814814814818</v>
      </c>
      <c r="E12" s="93">
        <f t="shared" si="1"/>
        <v>0.004928315412186546</v>
      </c>
      <c r="F12" s="91">
        <f t="shared" si="1"/>
        <v>0.03477167993297024</v>
      </c>
      <c r="G12" s="93">
        <f t="shared" si="1"/>
        <v>0.0008107012565868873</v>
      </c>
      <c r="H12" s="93">
        <f t="shared" si="1"/>
        <v>0.0013009540329575206</v>
      </c>
      <c r="I12" s="93">
        <f t="shared" si="1"/>
        <v>-0.02833255921969334</v>
      </c>
      <c r="J12" s="116"/>
    </row>
    <row r="13" spans="1:10" ht="12.75">
      <c r="A13" s="89" t="s">
        <v>80</v>
      </c>
      <c r="B13" s="89">
        <f>'P&amp;L Quarterly '!B19+'P&amp;L Quarterly '!B20</f>
        <v>-0.9</v>
      </c>
      <c r="C13" s="90">
        <f>'P&amp;L Quarterly '!C19+'P&amp;L Quarterly '!C20</f>
        <v>-2.2</v>
      </c>
      <c r="D13" s="90">
        <f>'P&amp;L Quarterly '!D19+'P&amp;L Quarterly '!D20</f>
        <v>-2.1</v>
      </c>
      <c r="E13" s="90">
        <f>'P&amp;L Quarterly '!E19+'P&amp;L Quarterly '!E20</f>
        <v>-2.5999999999999996</v>
      </c>
      <c r="F13" s="89">
        <f>'P&amp;L Quarterly '!F19+'P&amp;L Quarterly '!F20</f>
        <v>-2.1</v>
      </c>
      <c r="G13" s="90">
        <f>'P&amp;L Quarterly '!G19+'P&amp;L Quarterly '!G20</f>
        <v>-3.2</v>
      </c>
      <c r="H13" s="90">
        <f>'P&amp;L Quarterly '!H19+'P&amp;L Quarterly '!H20</f>
        <v>-3.1</v>
      </c>
      <c r="I13" s="90">
        <f>'P&amp;L Quarterly '!I19+'P&amp;L Quarterly '!I20</f>
        <v>-3.8</v>
      </c>
      <c r="J13" s="116"/>
    </row>
    <row r="14" spans="1:10" ht="12.75">
      <c r="A14" s="89" t="str">
        <f>'P&amp;L Quarterly '!A21</f>
        <v>Income before taxes</v>
      </c>
      <c r="B14" s="89">
        <f>'P&amp;L Quarterly '!B21</f>
        <v>-1.8000000000000058</v>
      </c>
      <c r="C14" s="90">
        <f>'P&amp;L Quarterly '!C21</f>
        <v>-11.699999999999989</v>
      </c>
      <c r="D14" s="90">
        <f>'P&amp;L Quarterly '!D21</f>
        <v>-9.800000000000006</v>
      </c>
      <c r="E14" s="90">
        <f>'P&amp;L Quarterly '!E21</f>
        <v>-1.4999999999999627</v>
      </c>
      <c r="F14" s="90">
        <f>'P&amp;L Quarterly '!F21</f>
        <v>6.1999999999999975</v>
      </c>
      <c r="G14" s="90">
        <f>'P&amp;L Quarterly '!G21</f>
        <v>-3.000000000000015</v>
      </c>
      <c r="H14" s="90">
        <f>'P&amp;L Quarterly '!H21</f>
        <v>-2.799999999999996</v>
      </c>
      <c r="I14" s="90">
        <f>'P&amp;L Quarterly '!I21</f>
        <v>-9.899999999999977</v>
      </c>
      <c r="J14" s="116"/>
    </row>
    <row r="15" spans="1:10" ht="12.75">
      <c r="A15" s="94" t="s">
        <v>109</v>
      </c>
      <c r="B15" s="89">
        <f>'P&amp;L Quarterly '!B23</f>
        <v>-3.0000000000000058</v>
      </c>
      <c r="C15" s="90">
        <f>'P&amp;L Quarterly '!C23</f>
        <v>-14.099999999999989</v>
      </c>
      <c r="D15" s="90">
        <f>'P&amp;L Quarterly '!D23</f>
        <v>-12.200000000000006</v>
      </c>
      <c r="E15" s="90">
        <f>'P&amp;L Quarterly '!E23</f>
        <v>2.300000000000037</v>
      </c>
      <c r="F15" s="89">
        <f>'P&amp;L Quarterly '!F23</f>
        <v>1.8999999999999977</v>
      </c>
      <c r="G15" s="90">
        <f>'P&amp;L Quarterly '!G23</f>
        <v>-7.000000000000015</v>
      </c>
      <c r="H15" s="90">
        <f>'P&amp;L Quarterly '!H23</f>
        <v>-6.199999999999996</v>
      </c>
      <c r="I15" s="90">
        <f>'P&amp;L Quarterly '!I23</f>
        <v>-8.799999999999978</v>
      </c>
      <c r="J15" s="116"/>
    </row>
    <row r="16" spans="1:9" ht="13.5" customHeight="1">
      <c r="A16" s="107" t="s">
        <v>81</v>
      </c>
      <c r="B16" s="128">
        <f>'P&amp;L Quarterly '!B25/30</f>
        <v>-0.023333333333333532</v>
      </c>
      <c r="C16" s="128">
        <f>'P&amp;L Quarterly '!C25/30</f>
        <v>-0.34999999999999964</v>
      </c>
      <c r="D16" s="128">
        <f>'P&amp;L Quarterly '!D25/30</f>
        <v>-0.3100000000000002</v>
      </c>
      <c r="E16" s="128">
        <f>'P&amp;L Quarterly '!E25/30</f>
        <v>0.1533333333333346</v>
      </c>
      <c r="F16" s="128">
        <v>0.13</v>
      </c>
      <c r="G16" s="128">
        <v>-0.2</v>
      </c>
      <c r="H16" s="128">
        <v>-0.15</v>
      </c>
      <c r="I16" s="128">
        <v>-0.25</v>
      </c>
    </row>
    <row r="17" spans="1:9" s="77" customFormat="1" ht="13.5" customHeight="1">
      <c r="A17" s="89"/>
      <c r="B17" s="95"/>
      <c r="C17" s="96"/>
      <c r="D17" s="96"/>
      <c r="E17" s="96"/>
      <c r="F17" s="95"/>
      <c r="G17" s="96"/>
      <c r="H17" s="96"/>
      <c r="I17" s="96"/>
    </row>
    <row r="18" spans="1:9" ht="12.75">
      <c r="A18" s="89" t="s">
        <v>122</v>
      </c>
      <c r="B18" s="89">
        <v>6.8</v>
      </c>
      <c r="C18" s="90">
        <v>6.4</v>
      </c>
      <c r="D18" s="90">
        <v>8.4</v>
      </c>
      <c r="E18" s="90">
        <v>19.1</v>
      </c>
      <c r="F18" s="89">
        <v>4.3</v>
      </c>
      <c r="G18" s="90">
        <v>9.1</v>
      </c>
      <c r="H18" s="90">
        <v>27.2</v>
      </c>
      <c r="I18" s="90">
        <v>34.4</v>
      </c>
    </row>
    <row r="19" spans="1:13" ht="15">
      <c r="A19" s="94" t="s">
        <v>147</v>
      </c>
      <c r="B19" s="89">
        <v>79.1</v>
      </c>
      <c r="C19" s="90">
        <v>-4.1</v>
      </c>
      <c r="D19" s="90">
        <v>20.5</v>
      </c>
      <c r="E19" s="90">
        <v>-8.1</v>
      </c>
      <c r="F19" s="89">
        <v>39.6</v>
      </c>
      <c r="G19" s="90">
        <v>7.1</v>
      </c>
      <c r="H19" s="90">
        <v>1.2</v>
      </c>
      <c r="I19" s="90">
        <v>-10.5</v>
      </c>
      <c r="J19" s="116"/>
      <c r="L19" s="116"/>
      <c r="M19" s="116"/>
    </row>
    <row r="20" spans="1:9" ht="12.75">
      <c r="A20" s="87"/>
      <c r="B20" s="87"/>
      <c r="C20" s="90"/>
      <c r="D20" s="90"/>
      <c r="E20" s="90"/>
      <c r="F20" s="87"/>
      <c r="G20" s="90"/>
      <c r="H20" s="90"/>
      <c r="I20" s="90"/>
    </row>
    <row r="21" spans="1:9" ht="12.75">
      <c r="A21" s="89" t="str">
        <f>+'Balance Sheet YTD'!A32</f>
        <v>Equity </v>
      </c>
      <c r="B21" s="89">
        <v>498.9</v>
      </c>
      <c r="C21" s="90">
        <v>459.9</v>
      </c>
      <c r="D21" s="90">
        <v>409.3</v>
      </c>
      <c r="E21" s="90">
        <v>311.8</v>
      </c>
      <c r="F21" s="89">
        <v>197.5</v>
      </c>
      <c r="G21" s="90">
        <v>500.9</v>
      </c>
      <c r="H21" s="90">
        <v>501.7</v>
      </c>
      <c r="I21" s="90">
        <v>497.3</v>
      </c>
    </row>
    <row r="22" spans="1:9" ht="12.75">
      <c r="A22" s="89" t="str">
        <f>+'Balance Sheet YTD'!A38</f>
        <v>Financial liabilities</v>
      </c>
      <c r="B22" s="89">
        <v>49.1</v>
      </c>
      <c r="C22" s="90">
        <v>48.6</v>
      </c>
      <c r="D22" s="90">
        <v>35.3</v>
      </c>
      <c r="E22" s="90">
        <v>211.9</v>
      </c>
      <c r="F22" s="89">
        <v>181.5</v>
      </c>
      <c r="G22" s="90">
        <v>39.6</v>
      </c>
      <c r="H22" s="90">
        <f>36.9+0.6</f>
        <v>37.5</v>
      </c>
      <c r="I22" s="90">
        <v>38.6</v>
      </c>
    </row>
    <row r="23" spans="1:9" ht="12.75">
      <c r="A23" s="89" t="str">
        <f>+'Balance Sheet YTD'!A34</f>
        <v>Provisions for pensions</v>
      </c>
      <c r="B23" s="89">
        <v>218.6</v>
      </c>
      <c r="C23" s="90">
        <v>249</v>
      </c>
      <c r="D23" s="90">
        <v>290.3</v>
      </c>
      <c r="E23" s="90">
        <v>328.1</v>
      </c>
      <c r="F23" s="89">
        <v>428.5</v>
      </c>
      <c r="G23" s="90">
        <f>+'Balance Sheet YTD'!G34</f>
        <v>292.1</v>
      </c>
      <c r="H23" s="90">
        <v>293.9</v>
      </c>
      <c r="I23" s="90">
        <v>299.4</v>
      </c>
    </row>
    <row r="24" spans="1:9" ht="15">
      <c r="A24" s="89" t="s">
        <v>152</v>
      </c>
      <c r="B24" s="89">
        <f>+'Balance Sheet YTD'!B21-'Balance Sheet YTD'!B38-'Balance Sheet YTD'!B43+'Balance Sheet YTD'!B17</f>
        <v>6.4</v>
      </c>
      <c r="C24" s="90">
        <f>+'Balance Sheet YTD'!C21-'Balance Sheet YTD'!C43-'Balance Sheet YTD'!C38+'Balance Sheet YTD'!C17</f>
        <v>8.299999999999997</v>
      </c>
      <c r="D24" s="90">
        <f>+'Balance Sheet YTD'!D21-'Balance Sheet YTD'!D38+'Balance Sheet YTD'!D17</f>
        <v>39.7</v>
      </c>
      <c r="E24" s="90">
        <f>+'Balance Sheet YTD'!E21-'Balance Sheet YTD'!E38-'Balance Sheet YTD'!E43</f>
        <v>-24.49999999999997</v>
      </c>
      <c r="F24" s="89">
        <f>+'Balance Sheet YTD'!F21-'Balance Sheet YTD'!F38-'Balance Sheet YTD'!F43</f>
        <v>16.099999999999966</v>
      </c>
      <c r="G24" s="90">
        <f>+'Balance Sheet YTD'!G21-'Balance Sheet YTD'!G38-'Balance Sheet YTD'!G43+'Balance Sheet YTD'!G20</f>
        <v>166.1</v>
      </c>
      <c r="H24" s="90">
        <f>+'Balance Sheet YTD'!H21-'Balance Sheet YTD'!H38-'Balance Sheet YTD'!H43+'Balance Sheet YTD'!H20</f>
        <v>166.2</v>
      </c>
      <c r="I24" s="90">
        <v>155.9</v>
      </c>
    </row>
    <row r="25" spans="1:9" ht="12.75">
      <c r="A25" s="89" t="str">
        <f>+'Balance Sheet YTD'!A24</f>
        <v>Total assets</v>
      </c>
      <c r="B25" s="89">
        <v>974.2</v>
      </c>
      <c r="C25" s="90">
        <v>950.7</v>
      </c>
      <c r="D25" s="90">
        <v>969.4</v>
      </c>
      <c r="E25" s="90">
        <v>1070.5</v>
      </c>
      <c r="F25" s="89">
        <v>1103.5</v>
      </c>
      <c r="G25" s="90">
        <v>1071.9</v>
      </c>
      <c r="H25" s="90">
        <v>1037.8</v>
      </c>
      <c r="I25" s="90">
        <v>1040.8</v>
      </c>
    </row>
    <row r="26" spans="1:9" s="77" customFormat="1" ht="12.75">
      <c r="A26" s="89"/>
      <c r="B26" s="89"/>
      <c r="C26" s="90"/>
      <c r="D26" s="90"/>
      <c r="E26" s="90"/>
      <c r="F26" s="89"/>
      <c r="G26" s="90"/>
      <c r="H26" s="90"/>
      <c r="I26" s="90"/>
    </row>
    <row r="27" spans="1:9" ht="12.75">
      <c r="A27" s="89" t="s">
        <v>79</v>
      </c>
      <c r="B27" s="97">
        <v>4361</v>
      </c>
      <c r="C27" s="98">
        <v>4291</v>
      </c>
      <c r="D27" s="98">
        <v>4225</v>
      </c>
      <c r="E27" s="98">
        <v>4163</v>
      </c>
      <c r="F27" s="97">
        <v>4101</v>
      </c>
      <c r="G27" s="98">
        <v>4043</v>
      </c>
      <c r="H27" s="98">
        <v>3978</v>
      </c>
      <c r="I27" s="98">
        <v>3894</v>
      </c>
    </row>
    <row r="30" spans="1:9" ht="11.25" customHeight="1">
      <c r="A30" s="74" t="s">
        <v>160</v>
      </c>
      <c r="B30" s="75"/>
      <c r="C30" s="75"/>
      <c r="D30" s="75"/>
      <c r="E30" s="75"/>
      <c r="F30" s="76"/>
      <c r="G30" s="76"/>
      <c r="H30" s="76"/>
      <c r="I30" s="76"/>
    </row>
    <row r="31" spans="1:9" ht="13.5" customHeight="1">
      <c r="A31" s="75" t="s">
        <v>161</v>
      </c>
      <c r="F31" s="77"/>
      <c r="G31" s="77"/>
      <c r="H31" s="77"/>
      <c r="I31" s="77"/>
    </row>
    <row r="32" spans="6:9" ht="9.75">
      <c r="F32" s="77"/>
      <c r="G32" s="77"/>
      <c r="H32" s="77"/>
      <c r="I32" s="77"/>
    </row>
    <row r="33" spans="6:9" ht="9.75">
      <c r="F33" s="77"/>
      <c r="G33" s="77"/>
      <c r="H33" s="77"/>
      <c r="I33" s="77"/>
    </row>
    <row r="36" ht="9.75">
      <c r="A36" s="78"/>
    </row>
  </sheetData>
  <sheetProtection/>
  <mergeCells count="2">
    <mergeCell ref="B5:E5"/>
    <mergeCell ref="F5:I5"/>
  </mergeCells>
  <printOptions/>
  <pageMargins left="0.787401575" right="0.787401575" top="0.23" bottom="0.984251969" header="0.58" footer="0.492125984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9"/>
  <sheetViews>
    <sheetView zoomScalePageLayoutView="0" workbookViewId="0" topLeftCell="A10">
      <selection activeCell="C23" sqref="C23"/>
    </sheetView>
  </sheetViews>
  <sheetFormatPr defaultColWidth="12" defaultRowHeight="11.25"/>
  <cols>
    <col min="1" max="1" width="65.66015625" style="79" bestFit="1" customWidth="1"/>
    <col min="2" max="2" width="11.66015625" style="79" bestFit="1" customWidth="1"/>
    <col min="3" max="9" width="13.83203125" style="79" customWidth="1"/>
    <col min="10" max="16384" width="12" style="79" customWidth="1"/>
  </cols>
  <sheetData>
    <row r="1" ht="11.25"/>
    <row r="2" ht="53.25" customHeight="1"/>
    <row r="3" spans="1:2" ht="52.5" customHeight="1">
      <c r="A3" s="80" t="s">
        <v>123</v>
      </c>
      <c r="B3" s="81"/>
    </row>
    <row r="4" spans="1:9" ht="15">
      <c r="A4" s="81"/>
      <c r="B4" s="81"/>
      <c r="C4" s="81"/>
      <c r="D4" s="81"/>
      <c r="E4" s="81"/>
      <c r="F4" s="81"/>
      <c r="G4" s="81"/>
      <c r="H4" s="81"/>
      <c r="I4" s="81"/>
    </row>
    <row r="5" spans="1:9" ht="12.75">
      <c r="A5" s="102"/>
      <c r="B5" s="132">
        <v>2014</v>
      </c>
      <c r="C5" s="132"/>
      <c r="D5" s="132"/>
      <c r="E5" s="132"/>
      <c r="F5" s="132">
        <v>2015</v>
      </c>
      <c r="G5" s="132"/>
      <c r="H5" s="132"/>
      <c r="I5" s="132"/>
    </row>
    <row r="6" spans="1:9" ht="12.75">
      <c r="A6" s="102"/>
      <c r="B6" s="115" t="s">
        <v>100</v>
      </c>
      <c r="C6" s="115" t="s">
        <v>99</v>
      </c>
      <c r="D6" s="115" t="s">
        <v>101</v>
      </c>
      <c r="E6" s="115" t="s">
        <v>102</v>
      </c>
      <c r="F6" s="115" t="s">
        <v>100</v>
      </c>
      <c r="G6" s="115" t="s">
        <v>99</v>
      </c>
      <c r="H6" s="115" t="s">
        <v>101</v>
      </c>
      <c r="I6" s="115" t="s">
        <v>102</v>
      </c>
    </row>
    <row r="7" spans="1:9" ht="12.75">
      <c r="A7" s="99"/>
      <c r="B7" s="100"/>
      <c r="C7" s="100"/>
      <c r="D7" s="100"/>
      <c r="E7" s="100"/>
      <c r="F7" s="100"/>
      <c r="G7" s="100"/>
      <c r="H7" s="100"/>
      <c r="I7" s="100"/>
    </row>
    <row r="8" spans="1:9" ht="12.75">
      <c r="A8" s="99" t="s">
        <v>53</v>
      </c>
      <c r="B8" s="99">
        <v>196.4</v>
      </c>
      <c r="C8" s="99">
        <v>210.4</v>
      </c>
      <c r="D8" s="99">
        <v>216</v>
      </c>
      <c r="E8" s="99">
        <f>'P&amp;L YTD'!F8-'P&amp;L YTD'!E8-0.1</f>
        <v>223.19999999999996</v>
      </c>
      <c r="F8" s="99">
        <v>238.7</v>
      </c>
      <c r="G8" s="99">
        <v>246.7</v>
      </c>
      <c r="H8" s="99">
        <v>230.6</v>
      </c>
      <c r="I8" s="99">
        <v>215.3</v>
      </c>
    </row>
    <row r="9" spans="1:9" ht="12.75">
      <c r="A9" s="99" t="s">
        <v>158</v>
      </c>
      <c r="B9" s="99">
        <v>-187.3</v>
      </c>
      <c r="C9" s="99">
        <v>-195.6</v>
      </c>
      <c r="D9" s="99">
        <v>-196.4</v>
      </c>
      <c r="E9" s="99">
        <f>'P&amp;L YTD'!F9-'P&amp;L YTD'!E9+0.1</f>
        <v>-190.09999999999994</v>
      </c>
      <c r="F9" s="99">
        <v>-199.1</v>
      </c>
      <c r="G9" s="99">
        <v>-200</v>
      </c>
      <c r="H9" s="99">
        <v>-185.6</v>
      </c>
      <c r="I9" s="99">
        <v>-183.7</v>
      </c>
    </row>
    <row r="10" spans="1:9" ht="12.75">
      <c r="A10" s="103" t="s">
        <v>159</v>
      </c>
      <c r="B10" s="103">
        <f aca="true" t="shared" si="0" ref="B10:I10">SUM(B8:B9)</f>
        <v>9.099999999999994</v>
      </c>
      <c r="C10" s="103">
        <f t="shared" si="0"/>
        <v>14.800000000000011</v>
      </c>
      <c r="D10" s="103">
        <f t="shared" si="0"/>
        <v>19.599999999999994</v>
      </c>
      <c r="E10" s="103">
        <f t="shared" si="0"/>
        <v>33.10000000000002</v>
      </c>
      <c r="F10" s="103">
        <f t="shared" si="0"/>
        <v>39.599999999999994</v>
      </c>
      <c r="G10" s="103">
        <f t="shared" si="0"/>
        <v>46.69999999999999</v>
      </c>
      <c r="H10" s="103">
        <f t="shared" si="0"/>
        <v>45</v>
      </c>
      <c r="I10" s="103">
        <f t="shared" si="0"/>
        <v>31.600000000000023</v>
      </c>
    </row>
    <row r="11" spans="1:9" ht="12.75">
      <c r="A11" s="99" t="s">
        <v>54</v>
      </c>
      <c r="B11" s="99">
        <v>-7.5</v>
      </c>
      <c r="C11" s="99">
        <v>-7.6</v>
      </c>
      <c r="D11" s="99">
        <v>-7.8</v>
      </c>
      <c r="E11" s="99">
        <f>'P&amp;L YTD'!F11-'P&amp;L YTD'!E11</f>
        <v>-7.600000000000001</v>
      </c>
      <c r="F11" s="99">
        <v>-8.5</v>
      </c>
      <c r="G11" s="99">
        <v>-9.1</v>
      </c>
      <c r="H11" s="99">
        <v>-8.4</v>
      </c>
      <c r="I11" s="99">
        <v>-8.9</v>
      </c>
    </row>
    <row r="12" spans="1:9" ht="12.75">
      <c r="A12" s="99" t="s">
        <v>55</v>
      </c>
      <c r="B12" s="99">
        <v>-15.9</v>
      </c>
      <c r="C12" s="99">
        <v>-15.3</v>
      </c>
      <c r="D12" s="99">
        <v>-16.2</v>
      </c>
      <c r="E12" s="99">
        <f>'P&amp;L YTD'!F12-'P&amp;L YTD'!E12+0.1</f>
        <v>-16.699999999999996</v>
      </c>
      <c r="F12" s="99">
        <v>-16.2</v>
      </c>
      <c r="G12" s="99">
        <v>-16.3</v>
      </c>
      <c r="H12" s="99">
        <v>-16</v>
      </c>
      <c r="I12" s="99">
        <v>-15.9</v>
      </c>
    </row>
    <row r="13" spans="1:9" ht="12.75">
      <c r="A13" s="99" t="s">
        <v>157</v>
      </c>
      <c r="B13" s="99">
        <v>-4.2</v>
      </c>
      <c r="C13" s="99">
        <v>-4.2</v>
      </c>
      <c r="D13" s="99">
        <v>-4.2</v>
      </c>
      <c r="E13" s="99">
        <f>'P&amp;L YTD'!F13-'P&amp;L YTD'!E13</f>
        <v>-3.5</v>
      </c>
      <c r="F13" s="99">
        <v>-4.2</v>
      </c>
      <c r="G13" s="99">
        <v>-5.3</v>
      </c>
      <c r="H13" s="99">
        <v>-4.7</v>
      </c>
      <c r="I13" s="99">
        <v>-4.3</v>
      </c>
    </row>
    <row r="14" spans="1:9" ht="12.75">
      <c r="A14" s="99" t="s">
        <v>88</v>
      </c>
      <c r="B14" s="99">
        <v>30.1</v>
      </c>
      <c r="C14" s="99">
        <v>8.8</v>
      </c>
      <c r="D14" s="99">
        <v>29.2</v>
      </c>
      <c r="E14" s="99">
        <f>'P&amp;L YTD'!F14-'P&amp;L YTD'!E14</f>
        <v>14.300000000000011</v>
      </c>
      <c r="F14" s="99">
        <v>56.1</v>
      </c>
      <c r="G14" s="99">
        <v>8.8</v>
      </c>
      <c r="H14" s="99">
        <v>13.8</v>
      </c>
      <c r="I14" s="99">
        <v>10.2</v>
      </c>
    </row>
    <row r="15" spans="1:9" ht="12.75">
      <c r="A15" s="99" t="s">
        <v>113</v>
      </c>
      <c r="B15" s="99">
        <v>-9</v>
      </c>
      <c r="C15" s="99">
        <v>-6</v>
      </c>
      <c r="D15" s="99">
        <v>-28.3</v>
      </c>
      <c r="E15" s="99">
        <f>'P&amp;L YTD'!F15-'P&amp;L YTD'!E15</f>
        <v>-18.5</v>
      </c>
      <c r="F15" s="99">
        <v>-58.5</v>
      </c>
      <c r="G15" s="99">
        <v>-24.6</v>
      </c>
      <c r="H15" s="99">
        <v>-29.4</v>
      </c>
      <c r="I15" s="99">
        <v>-18.8</v>
      </c>
    </row>
    <row r="16" spans="1:9" ht="12.75">
      <c r="A16" s="103" t="s">
        <v>56</v>
      </c>
      <c r="B16" s="103">
        <f aca="true" t="shared" si="1" ref="B16:I16">SUM(B10:B15)</f>
        <v>2.5999999999999943</v>
      </c>
      <c r="C16" s="103">
        <f t="shared" si="1"/>
        <v>-9.49999999999999</v>
      </c>
      <c r="D16" s="103">
        <f t="shared" si="1"/>
        <v>-7.700000000000006</v>
      </c>
      <c r="E16" s="103">
        <f t="shared" si="1"/>
        <v>1.100000000000037</v>
      </c>
      <c r="F16" s="103">
        <f t="shared" si="1"/>
        <v>8.299999999999997</v>
      </c>
      <c r="G16" s="103">
        <f t="shared" si="1"/>
        <v>0.19999999999998508</v>
      </c>
      <c r="H16" s="103">
        <f t="shared" si="1"/>
        <v>0.30000000000000426</v>
      </c>
      <c r="I16" s="103">
        <f t="shared" si="1"/>
        <v>-6.0999999999999766</v>
      </c>
    </row>
    <row r="17" spans="1:9" ht="12.75">
      <c r="A17" s="99" t="s">
        <v>89</v>
      </c>
      <c r="B17" s="99">
        <v>-3.5</v>
      </c>
      <c r="C17" s="100" t="s">
        <v>137</v>
      </c>
      <c r="D17" s="100" t="s">
        <v>137</v>
      </c>
      <c r="E17" s="100" t="s">
        <v>137</v>
      </c>
      <c r="F17" s="100" t="s">
        <v>137</v>
      </c>
      <c r="G17" s="100" t="s">
        <v>137</v>
      </c>
      <c r="H17" s="100" t="s">
        <v>137</v>
      </c>
      <c r="I17" s="100" t="s">
        <v>137</v>
      </c>
    </row>
    <row r="18" spans="1:9" ht="12.75">
      <c r="A18" s="103" t="s">
        <v>14</v>
      </c>
      <c r="B18" s="103">
        <f aca="true" t="shared" si="2" ref="B18:I18">SUM(B16:B17)</f>
        <v>-0.9000000000000057</v>
      </c>
      <c r="C18" s="103">
        <f t="shared" si="2"/>
        <v>-9.49999999999999</v>
      </c>
      <c r="D18" s="103">
        <f t="shared" si="2"/>
        <v>-7.700000000000006</v>
      </c>
      <c r="E18" s="103">
        <f t="shared" si="2"/>
        <v>1.100000000000037</v>
      </c>
      <c r="F18" s="103">
        <f t="shared" si="2"/>
        <v>8.299999999999997</v>
      </c>
      <c r="G18" s="103">
        <f t="shared" si="2"/>
        <v>0.19999999999998508</v>
      </c>
      <c r="H18" s="103">
        <f t="shared" si="2"/>
        <v>0.30000000000000426</v>
      </c>
      <c r="I18" s="103">
        <f t="shared" si="2"/>
        <v>-6.0999999999999766</v>
      </c>
    </row>
    <row r="19" spans="1:9" ht="12.75">
      <c r="A19" s="99" t="s">
        <v>57</v>
      </c>
      <c r="B19" s="99">
        <f>0.6-0.8</f>
        <v>-0.20000000000000007</v>
      </c>
      <c r="C19" s="99">
        <v>-0.5</v>
      </c>
      <c r="D19" s="99">
        <v>-0.4</v>
      </c>
      <c r="E19" s="99">
        <f>'P&amp;L YTD'!F19-'P&amp;L YTD'!E19</f>
        <v>-0.3999999999999999</v>
      </c>
      <c r="F19" s="99">
        <v>-0.6</v>
      </c>
      <c r="G19" s="99">
        <v>-0.7</v>
      </c>
      <c r="H19" s="99">
        <v>-0.4</v>
      </c>
      <c r="I19" s="99">
        <v>-1.8</v>
      </c>
    </row>
    <row r="20" spans="1:9" ht="12.75">
      <c r="A20" s="99" t="s">
        <v>58</v>
      </c>
      <c r="B20" s="99">
        <v>-0.7</v>
      </c>
      <c r="C20" s="99">
        <v>-1.7</v>
      </c>
      <c r="D20" s="99">
        <v>-1.7</v>
      </c>
      <c r="E20" s="99">
        <f>'P&amp;L YTD'!F20-'P&amp;L YTD'!E20-0.1</f>
        <v>-2.1999999999999997</v>
      </c>
      <c r="F20" s="99">
        <v>-1.5</v>
      </c>
      <c r="G20" s="99">
        <v>-2.5</v>
      </c>
      <c r="H20" s="99">
        <v>-2.7</v>
      </c>
      <c r="I20" s="99">
        <v>-2</v>
      </c>
    </row>
    <row r="21" spans="1:9" ht="12.75">
      <c r="A21" s="103" t="s">
        <v>90</v>
      </c>
      <c r="B21" s="103">
        <f aca="true" t="shared" si="3" ref="B21:I21">SUM(B18:B20)</f>
        <v>-1.8000000000000058</v>
      </c>
      <c r="C21" s="103">
        <f t="shared" si="3"/>
        <v>-11.699999999999989</v>
      </c>
      <c r="D21" s="103">
        <f t="shared" si="3"/>
        <v>-9.800000000000006</v>
      </c>
      <c r="E21" s="103">
        <f t="shared" si="3"/>
        <v>-1.4999999999999627</v>
      </c>
      <c r="F21" s="103">
        <f t="shared" si="3"/>
        <v>6.1999999999999975</v>
      </c>
      <c r="G21" s="103">
        <f t="shared" si="3"/>
        <v>-3.000000000000015</v>
      </c>
      <c r="H21" s="103">
        <f t="shared" si="3"/>
        <v>-2.799999999999996</v>
      </c>
      <c r="I21" s="103">
        <f t="shared" si="3"/>
        <v>-9.899999999999977</v>
      </c>
    </row>
    <row r="22" spans="1:9" ht="12.75">
      <c r="A22" s="99" t="s">
        <v>91</v>
      </c>
      <c r="B22" s="99">
        <v>-1.2</v>
      </c>
      <c r="C22" s="99">
        <v>-2.4</v>
      </c>
      <c r="D22" s="99">
        <v>-2.4</v>
      </c>
      <c r="E22" s="99">
        <f>'P&amp;L YTD'!F22-'P&amp;L YTD'!E22</f>
        <v>3.8</v>
      </c>
      <c r="F22" s="99">
        <v>-4.3</v>
      </c>
      <c r="G22" s="99">
        <v>-4</v>
      </c>
      <c r="H22" s="99">
        <v>-3.4</v>
      </c>
      <c r="I22" s="99">
        <v>1.1</v>
      </c>
    </row>
    <row r="23" spans="1:9" ht="12.75">
      <c r="A23" s="103" t="s">
        <v>155</v>
      </c>
      <c r="B23" s="103">
        <f aca="true" t="shared" si="4" ref="B23:I23">SUM(B21:B22)</f>
        <v>-3.0000000000000058</v>
      </c>
      <c r="C23" s="103">
        <f t="shared" si="4"/>
        <v>-14.099999999999989</v>
      </c>
      <c r="D23" s="103">
        <f t="shared" si="4"/>
        <v>-12.200000000000006</v>
      </c>
      <c r="E23" s="103">
        <f t="shared" si="4"/>
        <v>2.300000000000037</v>
      </c>
      <c r="F23" s="103">
        <f t="shared" si="4"/>
        <v>1.8999999999999977</v>
      </c>
      <c r="G23" s="103">
        <f t="shared" si="4"/>
        <v>-7.000000000000015</v>
      </c>
      <c r="H23" s="103">
        <f t="shared" si="4"/>
        <v>-6.199999999999996</v>
      </c>
      <c r="I23" s="103">
        <f t="shared" si="4"/>
        <v>-8.799999999999978</v>
      </c>
    </row>
    <row r="24" spans="1:9" ht="12.75">
      <c r="A24" s="99" t="s">
        <v>110</v>
      </c>
      <c r="B24" s="99">
        <v>-2.3</v>
      </c>
      <c r="C24" s="99">
        <v>-3.6</v>
      </c>
      <c r="D24" s="99">
        <v>-2.9</v>
      </c>
      <c r="E24" s="99">
        <f>'P&amp;L YTD'!F24-'P&amp;L YTD'!E24</f>
        <v>-2.3000000000000007</v>
      </c>
      <c r="F24" s="99">
        <v>-1.3</v>
      </c>
      <c r="G24" s="99">
        <v>-1.8</v>
      </c>
      <c r="H24" s="99">
        <v>-1.8</v>
      </c>
      <c r="I24" s="99">
        <v>-1.2</v>
      </c>
    </row>
    <row r="25" spans="1:9" ht="12.75">
      <c r="A25" s="103" t="s">
        <v>142</v>
      </c>
      <c r="B25" s="103">
        <f aca="true" t="shared" si="5" ref="B25:I25">+B23-B24</f>
        <v>-0.700000000000006</v>
      </c>
      <c r="C25" s="103">
        <f t="shared" si="5"/>
        <v>-10.49999999999999</v>
      </c>
      <c r="D25" s="103">
        <f t="shared" si="5"/>
        <v>-9.300000000000006</v>
      </c>
      <c r="E25" s="103">
        <f t="shared" si="5"/>
        <v>4.600000000000038</v>
      </c>
      <c r="F25" s="103">
        <f t="shared" si="5"/>
        <v>3.1999999999999975</v>
      </c>
      <c r="G25" s="103">
        <f t="shared" si="5"/>
        <v>-5.200000000000015</v>
      </c>
      <c r="H25" s="103">
        <f t="shared" si="5"/>
        <v>-4.399999999999996</v>
      </c>
      <c r="I25" s="103">
        <f t="shared" si="5"/>
        <v>-7.599999999999977</v>
      </c>
    </row>
    <row r="26" spans="1:9" ht="12.75">
      <c r="A26" s="101"/>
      <c r="B26" s="101"/>
      <c r="C26" s="101"/>
      <c r="D26" s="101"/>
      <c r="E26" s="99"/>
      <c r="F26" s="101"/>
      <c r="G26" s="101"/>
      <c r="H26" s="101"/>
      <c r="I26" s="99"/>
    </row>
    <row r="27" spans="1:9" ht="12.75">
      <c r="A27" s="103" t="s">
        <v>14</v>
      </c>
      <c r="B27" s="103">
        <f aca="true" t="shared" si="6" ref="B27:I27">+B18</f>
        <v>-0.9000000000000057</v>
      </c>
      <c r="C27" s="103">
        <f t="shared" si="6"/>
        <v>-9.49999999999999</v>
      </c>
      <c r="D27" s="103">
        <f t="shared" si="6"/>
        <v>-7.700000000000006</v>
      </c>
      <c r="E27" s="103">
        <f t="shared" si="6"/>
        <v>1.100000000000037</v>
      </c>
      <c r="F27" s="103">
        <f t="shared" si="6"/>
        <v>8.299999999999997</v>
      </c>
      <c r="G27" s="103">
        <f t="shared" si="6"/>
        <v>0.19999999999998508</v>
      </c>
      <c r="H27" s="103">
        <f t="shared" si="6"/>
        <v>0.30000000000000426</v>
      </c>
      <c r="I27" s="103">
        <f t="shared" si="6"/>
        <v>-6.0999999999999766</v>
      </c>
    </row>
    <row r="28" spans="1:9" ht="12.75">
      <c r="A28" s="99" t="s">
        <v>156</v>
      </c>
      <c r="B28" s="99">
        <v>-32.4</v>
      </c>
      <c r="C28" s="99">
        <v>-37.8</v>
      </c>
      <c r="D28" s="99">
        <v>-40.9</v>
      </c>
      <c r="E28" s="99">
        <f>'P&amp;L YTD'!F28-'P&amp;L YTD'!E28</f>
        <v>-38.099999999999994</v>
      </c>
      <c r="F28" s="99">
        <f>-32.2+0.4</f>
        <v>-31.800000000000004</v>
      </c>
      <c r="G28" s="99">
        <v>-31.2</v>
      </c>
      <c r="H28" s="99">
        <v>-29</v>
      </c>
      <c r="I28" s="99">
        <v>-29.3</v>
      </c>
    </row>
    <row r="29" spans="1:9" ht="12.75">
      <c r="A29" s="103" t="s">
        <v>24</v>
      </c>
      <c r="B29" s="103">
        <f aca="true" t="shared" si="7" ref="B29:H29">B27-B28</f>
        <v>31.499999999999993</v>
      </c>
      <c r="C29" s="103">
        <f t="shared" si="7"/>
        <v>28.300000000000008</v>
      </c>
      <c r="D29" s="103">
        <f t="shared" si="7"/>
        <v>33.19999999999999</v>
      </c>
      <c r="E29" s="103">
        <f t="shared" si="7"/>
        <v>39.20000000000003</v>
      </c>
      <c r="F29" s="103">
        <f t="shared" si="7"/>
        <v>40.1</v>
      </c>
      <c r="G29" s="103">
        <f t="shared" si="7"/>
        <v>31.399999999999984</v>
      </c>
      <c r="H29" s="103">
        <f t="shared" si="7"/>
        <v>29.300000000000004</v>
      </c>
      <c r="I29" s="103">
        <f>+I27-I28</f>
        <v>23.200000000000024</v>
      </c>
    </row>
  </sheetData>
  <sheetProtection/>
  <mergeCells count="2">
    <mergeCell ref="F5:I5"/>
    <mergeCell ref="B5:E5"/>
  </mergeCells>
  <printOptions/>
  <pageMargins left="0.5511811023622047" right="0.5511811023622047" top="0.15748031496062992" bottom="0.984251968503937" header="0.9055118110236221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zoomScalePageLayoutView="0" workbookViewId="0" topLeftCell="B13">
      <selection activeCell="F22" sqref="F22"/>
    </sheetView>
  </sheetViews>
  <sheetFormatPr defaultColWidth="12" defaultRowHeight="11.25"/>
  <cols>
    <col min="1" max="1" width="35.16015625" style="1" hidden="1" customWidth="1"/>
    <col min="2" max="2" width="65.66015625" style="1" bestFit="1" customWidth="1"/>
    <col min="3" max="3" width="10.5" style="1" customWidth="1"/>
    <col min="4" max="10" width="13.83203125" style="1" customWidth="1"/>
    <col min="11" max="16384" width="12" style="1" customWidth="1"/>
  </cols>
  <sheetData>
    <row r="1" ht="11.25"/>
    <row r="2" ht="54.75" customHeight="1"/>
    <row r="3" spans="1:2" ht="52.5" customHeight="1">
      <c r="A3" s="133" t="s">
        <v>124</v>
      </c>
      <c r="B3" s="133"/>
    </row>
    <row r="4" ht="18" customHeight="1"/>
    <row r="5" spans="2:10" ht="12.75">
      <c r="B5" s="102"/>
      <c r="C5" s="132">
        <v>2014</v>
      </c>
      <c r="D5" s="132"/>
      <c r="E5" s="132"/>
      <c r="F5" s="132"/>
      <c r="G5" s="132">
        <v>2015</v>
      </c>
      <c r="H5" s="132"/>
      <c r="I5" s="132"/>
      <c r="J5" s="132"/>
    </row>
    <row r="6" spans="2:10" ht="12.75">
      <c r="B6" s="102"/>
      <c r="C6" s="115" t="s">
        <v>83</v>
      </c>
      <c r="D6" s="115" t="s">
        <v>84</v>
      </c>
      <c r="E6" s="115" t="s">
        <v>85</v>
      </c>
      <c r="F6" s="115" t="s">
        <v>86</v>
      </c>
      <c r="G6" s="115" t="s">
        <v>83</v>
      </c>
      <c r="H6" s="115" t="s">
        <v>84</v>
      </c>
      <c r="I6" s="115" t="s">
        <v>85</v>
      </c>
      <c r="J6" s="115" t="s">
        <v>86</v>
      </c>
    </row>
    <row r="7" spans="2:10" ht="12.75">
      <c r="B7" s="99"/>
      <c r="C7" s="100"/>
      <c r="D7" s="100"/>
      <c r="E7" s="100"/>
      <c r="F7" s="100"/>
      <c r="G7" s="100"/>
      <c r="H7" s="100"/>
      <c r="I7" s="100"/>
      <c r="J7" s="100"/>
    </row>
    <row r="8" spans="1:12" ht="12.75">
      <c r="A8" s="1" t="s">
        <v>4</v>
      </c>
      <c r="B8" s="99" t="s">
        <v>53</v>
      </c>
      <c r="C8" s="99">
        <f>'P&amp;L Quarterly '!B8</f>
        <v>196.4</v>
      </c>
      <c r="D8" s="99">
        <v>406.7</v>
      </c>
      <c r="E8" s="99">
        <v>622.7</v>
      </c>
      <c r="F8" s="99">
        <v>846</v>
      </c>
      <c r="G8" s="99">
        <f>'P&amp;L Quarterly '!F8</f>
        <v>238.7</v>
      </c>
      <c r="H8" s="99">
        <v>485.4</v>
      </c>
      <c r="I8" s="99">
        <v>716</v>
      </c>
      <c r="J8" s="99">
        <v>931.3</v>
      </c>
      <c r="L8" s="69"/>
    </row>
    <row r="9" spans="1:12" ht="12.75">
      <c r="A9" s="1" t="s">
        <v>5</v>
      </c>
      <c r="B9" s="99" t="s">
        <v>158</v>
      </c>
      <c r="C9" s="99">
        <f>'P&amp;L Quarterly '!B9</f>
        <v>-187.3</v>
      </c>
      <c r="D9" s="99">
        <v>-382.8</v>
      </c>
      <c r="E9" s="99">
        <v>-579.2</v>
      </c>
      <c r="F9" s="99">
        <v>-769.4</v>
      </c>
      <c r="G9" s="99">
        <f>'P&amp;L Quarterly '!F9</f>
        <v>-199.1</v>
      </c>
      <c r="H9" s="99">
        <v>-399.1</v>
      </c>
      <c r="I9" s="99">
        <v>-584.8</v>
      </c>
      <c r="J9" s="99">
        <v>-768.4</v>
      </c>
      <c r="L9" s="69"/>
    </row>
    <row r="10" spans="1:12" ht="12.75">
      <c r="A10" s="14" t="s">
        <v>6</v>
      </c>
      <c r="B10" s="103" t="s">
        <v>159</v>
      </c>
      <c r="C10" s="103">
        <f aca="true" t="shared" si="0" ref="C10:J10">SUM(C8:C9)</f>
        <v>9.099999999999994</v>
      </c>
      <c r="D10" s="103">
        <f t="shared" si="0"/>
        <v>23.899999999999977</v>
      </c>
      <c r="E10" s="103">
        <f t="shared" si="0"/>
        <v>43.5</v>
      </c>
      <c r="F10" s="103">
        <f t="shared" si="0"/>
        <v>76.60000000000002</v>
      </c>
      <c r="G10" s="103">
        <f t="shared" si="0"/>
        <v>39.599999999999994</v>
      </c>
      <c r="H10" s="103">
        <f t="shared" si="0"/>
        <v>86.29999999999995</v>
      </c>
      <c r="I10" s="103">
        <f t="shared" si="0"/>
        <v>131.20000000000005</v>
      </c>
      <c r="J10" s="103">
        <f t="shared" si="0"/>
        <v>162.89999999999998</v>
      </c>
      <c r="L10" s="69"/>
    </row>
    <row r="11" spans="1:12" ht="12.75">
      <c r="A11" s="1" t="s">
        <v>7</v>
      </c>
      <c r="B11" s="99" t="s">
        <v>54</v>
      </c>
      <c r="C11" s="99">
        <f>'P&amp;L Quarterly '!B11</f>
        <v>-7.5</v>
      </c>
      <c r="D11" s="99">
        <v>-15.2</v>
      </c>
      <c r="E11" s="99">
        <v>-22.9</v>
      </c>
      <c r="F11" s="99">
        <v>-30.5</v>
      </c>
      <c r="G11" s="99">
        <f>'P&amp;L Quarterly '!F11</f>
        <v>-8.5</v>
      </c>
      <c r="H11" s="99">
        <v>-17.6</v>
      </c>
      <c r="I11" s="99">
        <v>-25.9</v>
      </c>
      <c r="J11" s="99">
        <v>-34.9</v>
      </c>
      <c r="L11" s="69"/>
    </row>
    <row r="12" spans="1:12" ht="12.75">
      <c r="A12" s="1" t="s">
        <v>8</v>
      </c>
      <c r="B12" s="99" t="s">
        <v>55</v>
      </c>
      <c r="C12" s="99">
        <f>'P&amp;L Quarterly '!B12</f>
        <v>-15.9</v>
      </c>
      <c r="D12" s="99">
        <v>-31.2</v>
      </c>
      <c r="E12" s="99">
        <v>-47.5</v>
      </c>
      <c r="F12" s="99">
        <v>-64.3</v>
      </c>
      <c r="G12" s="99">
        <f>'P&amp;L Quarterly '!F12</f>
        <v>-16.2</v>
      </c>
      <c r="H12" s="99">
        <v>-32.5</v>
      </c>
      <c r="I12" s="99">
        <v>-48.4</v>
      </c>
      <c r="J12" s="99">
        <v>-64.4</v>
      </c>
      <c r="L12" s="69"/>
    </row>
    <row r="13" spans="1:12" ht="12.75">
      <c r="A13" s="1" t="s">
        <v>9</v>
      </c>
      <c r="B13" s="99" t="s">
        <v>157</v>
      </c>
      <c r="C13" s="99">
        <f>'P&amp;L Quarterly '!B13</f>
        <v>-4.2</v>
      </c>
      <c r="D13" s="99">
        <v>-8.3</v>
      </c>
      <c r="E13" s="99">
        <v>-12.5</v>
      </c>
      <c r="F13" s="99">
        <v>-16</v>
      </c>
      <c r="G13" s="99">
        <f>'P&amp;L Quarterly '!F13</f>
        <v>-4.2</v>
      </c>
      <c r="H13" s="99">
        <v>-9.5</v>
      </c>
      <c r="I13" s="99">
        <v>-14.2</v>
      </c>
      <c r="J13" s="99">
        <v>-18.5</v>
      </c>
      <c r="L13" s="69"/>
    </row>
    <row r="14" spans="1:12" ht="12.75">
      <c r="A14" s="1" t="s">
        <v>10</v>
      </c>
      <c r="B14" s="99" t="s">
        <v>88</v>
      </c>
      <c r="C14" s="99">
        <f>'P&amp;L Quarterly '!B14</f>
        <v>30.1</v>
      </c>
      <c r="D14" s="99">
        <v>38.8</v>
      </c>
      <c r="E14" s="99">
        <v>68.1</v>
      </c>
      <c r="F14" s="99">
        <v>82.4</v>
      </c>
      <c r="G14" s="99">
        <f>'P&amp;L Quarterly '!F14</f>
        <v>56.1</v>
      </c>
      <c r="H14" s="99">
        <v>64.9</v>
      </c>
      <c r="I14" s="99">
        <v>78.6</v>
      </c>
      <c r="J14" s="99">
        <v>88.9</v>
      </c>
      <c r="L14" s="69"/>
    </row>
    <row r="15" spans="1:12" ht="12.75">
      <c r="A15" s="1" t="s">
        <v>11</v>
      </c>
      <c r="B15" s="99" t="s">
        <v>113</v>
      </c>
      <c r="C15" s="99">
        <f>'P&amp;L Quarterly '!B15</f>
        <v>-9</v>
      </c>
      <c r="D15" s="99">
        <v>-15</v>
      </c>
      <c r="E15" s="99">
        <v>-43.3</v>
      </c>
      <c r="F15" s="99">
        <v>-61.8</v>
      </c>
      <c r="G15" s="99">
        <f>'P&amp;L Quarterly '!F15</f>
        <v>-58.5</v>
      </c>
      <c r="H15" s="99">
        <v>-83.1</v>
      </c>
      <c r="I15" s="99">
        <v>-112.5</v>
      </c>
      <c r="J15" s="99">
        <v>-131.3</v>
      </c>
      <c r="L15" s="69"/>
    </row>
    <row r="16" spans="1:12" ht="12.75">
      <c r="A16" s="14" t="s">
        <v>12</v>
      </c>
      <c r="B16" s="103" t="s">
        <v>56</v>
      </c>
      <c r="C16" s="103">
        <f aca="true" t="shared" si="1" ref="C16:J16">SUM(C10:C15)</f>
        <v>2.5999999999999943</v>
      </c>
      <c r="D16" s="103">
        <f t="shared" si="1"/>
        <v>-7.000000000000025</v>
      </c>
      <c r="E16" s="103">
        <f t="shared" si="1"/>
        <v>-14.600000000000001</v>
      </c>
      <c r="F16" s="103">
        <f t="shared" si="1"/>
        <v>-13.599999999999966</v>
      </c>
      <c r="G16" s="103">
        <f t="shared" si="1"/>
        <v>8.299999999999997</v>
      </c>
      <c r="H16" s="103">
        <f t="shared" si="1"/>
        <v>8.499999999999972</v>
      </c>
      <c r="I16" s="103">
        <f t="shared" si="1"/>
        <v>8.80000000000004</v>
      </c>
      <c r="J16" s="103">
        <f t="shared" si="1"/>
        <v>2.69999999999996</v>
      </c>
      <c r="L16" s="69"/>
    </row>
    <row r="17" spans="1:12" ht="12.75">
      <c r="A17" s="10" t="s">
        <v>13</v>
      </c>
      <c r="B17" s="99" t="s">
        <v>89</v>
      </c>
      <c r="C17" s="99">
        <f>'P&amp;L Quarterly '!B17</f>
        <v>-3.5</v>
      </c>
      <c r="D17" s="100">
        <f>'[1]P&amp;L Quarterly'!B17</f>
        <v>-3.5</v>
      </c>
      <c r="E17" s="100">
        <v>-3.5</v>
      </c>
      <c r="F17" s="100">
        <v>-3.5</v>
      </c>
      <c r="G17" s="100" t="s">
        <v>137</v>
      </c>
      <c r="H17" s="100" t="s">
        <v>137</v>
      </c>
      <c r="I17" s="100" t="s">
        <v>137</v>
      </c>
      <c r="J17" s="100" t="s">
        <v>137</v>
      </c>
      <c r="L17" s="69"/>
    </row>
    <row r="18" spans="1:12" ht="12.75">
      <c r="A18" s="14" t="s">
        <v>14</v>
      </c>
      <c r="B18" s="103" t="s">
        <v>14</v>
      </c>
      <c r="C18" s="103">
        <f aca="true" t="shared" si="2" ref="C18:J18">SUM(C16:C17)</f>
        <v>-0.9000000000000057</v>
      </c>
      <c r="D18" s="103">
        <f t="shared" si="2"/>
        <v>-10.500000000000025</v>
      </c>
      <c r="E18" s="103">
        <f t="shared" si="2"/>
        <v>-18.1</v>
      </c>
      <c r="F18" s="103">
        <f t="shared" si="2"/>
        <v>-17.099999999999966</v>
      </c>
      <c r="G18" s="103">
        <f t="shared" si="2"/>
        <v>8.299999999999997</v>
      </c>
      <c r="H18" s="103">
        <f t="shared" si="2"/>
        <v>8.499999999999972</v>
      </c>
      <c r="I18" s="103">
        <f t="shared" si="2"/>
        <v>8.80000000000004</v>
      </c>
      <c r="J18" s="103">
        <f t="shared" si="2"/>
        <v>2.69999999999996</v>
      </c>
      <c r="L18" s="69"/>
    </row>
    <row r="19" spans="1:12" ht="12.75">
      <c r="A19" s="1" t="s">
        <v>15</v>
      </c>
      <c r="B19" s="99" t="s">
        <v>57</v>
      </c>
      <c r="C19" s="99">
        <f>'P&amp;L Quarterly '!B19</f>
        <v>-0.20000000000000007</v>
      </c>
      <c r="D19" s="99">
        <f>0.6-1.2</f>
        <v>-0.6</v>
      </c>
      <c r="E19" s="99">
        <f>0.6-1.6</f>
        <v>-1</v>
      </c>
      <c r="F19" s="99">
        <f>0.6-2</f>
        <v>-1.4</v>
      </c>
      <c r="G19" s="99">
        <f>'P&amp;L Quarterly '!F19</f>
        <v>-0.6</v>
      </c>
      <c r="H19" s="99">
        <v>-1.3</v>
      </c>
      <c r="I19" s="99">
        <v>-1.6</v>
      </c>
      <c r="J19" s="99">
        <f>0.6-4.1</f>
        <v>-3.4999999999999996</v>
      </c>
      <c r="L19" s="69"/>
    </row>
    <row r="20" spans="1:12" ht="12.75">
      <c r="A20" s="1" t="s">
        <v>16</v>
      </c>
      <c r="B20" s="99" t="s">
        <v>58</v>
      </c>
      <c r="C20" s="99">
        <f>'P&amp;L Quarterly '!B20</f>
        <v>-0.7</v>
      </c>
      <c r="D20" s="99">
        <v>-2.4</v>
      </c>
      <c r="E20" s="99">
        <v>-4.2</v>
      </c>
      <c r="F20" s="99">
        <v>-6.3</v>
      </c>
      <c r="G20" s="99">
        <f>'P&amp;L Quarterly '!F20</f>
        <v>-1.5</v>
      </c>
      <c r="H20" s="99">
        <v>-4</v>
      </c>
      <c r="I20" s="99">
        <v>-6.7</v>
      </c>
      <c r="J20" s="99">
        <v>-8.7</v>
      </c>
      <c r="L20" s="69"/>
    </row>
    <row r="21" spans="1:12" ht="12.75">
      <c r="A21" s="14" t="s">
        <v>17</v>
      </c>
      <c r="B21" s="103" t="s">
        <v>90</v>
      </c>
      <c r="C21" s="103">
        <f aca="true" t="shared" si="3" ref="C21:J21">SUM(C18:C20)</f>
        <v>-1.8000000000000058</v>
      </c>
      <c r="D21" s="103">
        <f t="shared" si="3"/>
        <v>-13.500000000000025</v>
      </c>
      <c r="E21" s="103">
        <f t="shared" si="3"/>
        <v>-23.3</v>
      </c>
      <c r="F21" s="103">
        <f t="shared" si="3"/>
        <v>-24.799999999999965</v>
      </c>
      <c r="G21" s="103">
        <f t="shared" si="3"/>
        <v>6.1999999999999975</v>
      </c>
      <c r="H21" s="103">
        <f t="shared" si="3"/>
        <v>3.1999999999999718</v>
      </c>
      <c r="I21" s="103">
        <f t="shared" si="3"/>
        <v>0.50000000000004</v>
      </c>
      <c r="J21" s="103">
        <f t="shared" si="3"/>
        <v>-9.500000000000039</v>
      </c>
      <c r="L21" s="69"/>
    </row>
    <row r="22" spans="1:12" ht="13.5" customHeight="1">
      <c r="A22" s="1" t="s">
        <v>59</v>
      </c>
      <c r="B22" s="99" t="s">
        <v>91</v>
      </c>
      <c r="C22" s="99">
        <f>'P&amp;L Quarterly '!B22</f>
        <v>-1.2</v>
      </c>
      <c r="D22" s="99">
        <v>-3.6</v>
      </c>
      <c r="E22" s="99">
        <v>-6</v>
      </c>
      <c r="F22" s="99">
        <v>-2.2</v>
      </c>
      <c r="G22" s="99">
        <f>'P&amp;L Quarterly '!F22</f>
        <v>-4.3</v>
      </c>
      <c r="H22" s="99">
        <v>-8.3</v>
      </c>
      <c r="I22" s="99">
        <v>-11.7</v>
      </c>
      <c r="J22" s="99">
        <v>-10.6</v>
      </c>
      <c r="L22" s="69"/>
    </row>
    <row r="23" spans="1:12" ht="13.5" thickBot="1">
      <c r="A23" s="48" t="s">
        <v>18</v>
      </c>
      <c r="B23" s="103" t="s">
        <v>162</v>
      </c>
      <c r="C23" s="103">
        <f aca="true" t="shared" si="4" ref="C23:J23">SUM(C21:C22)</f>
        <v>-3.0000000000000058</v>
      </c>
      <c r="D23" s="103">
        <f t="shared" si="4"/>
        <v>-17.100000000000026</v>
      </c>
      <c r="E23" s="103">
        <f t="shared" si="4"/>
        <v>-29.3</v>
      </c>
      <c r="F23" s="103">
        <f t="shared" si="4"/>
        <v>-26.999999999999964</v>
      </c>
      <c r="G23" s="103">
        <f t="shared" si="4"/>
        <v>1.8999999999999977</v>
      </c>
      <c r="H23" s="103">
        <f t="shared" si="4"/>
        <v>-5.100000000000029</v>
      </c>
      <c r="I23" s="103">
        <f t="shared" si="4"/>
        <v>-11.19999999999996</v>
      </c>
      <c r="J23" s="103">
        <f t="shared" si="4"/>
        <v>-20.100000000000037</v>
      </c>
      <c r="L23" s="69"/>
    </row>
    <row r="24" spans="1:12" ht="13.5" thickTop="1">
      <c r="A24" s="17"/>
      <c r="B24" s="99" t="s">
        <v>110</v>
      </c>
      <c r="C24" s="99">
        <f>'P&amp;L Quarterly '!B24</f>
        <v>-2.3</v>
      </c>
      <c r="D24" s="99">
        <v>-5.9</v>
      </c>
      <c r="E24" s="99">
        <v>-8.7</v>
      </c>
      <c r="F24" s="99">
        <v>-11</v>
      </c>
      <c r="G24" s="99">
        <f>'P&amp;L Quarterly '!F24</f>
        <v>-1.3</v>
      </c>
      <c r="H24" s="99">
        <v>-3.1</v>
      </c>
      <c r="I24" s="99">
        <v>-4.9</v>
      </c>
      <c r="J24" s="99">
        <v>-6.1</v>
      </c>
      <c r="L24" s="69"/>
    </row>
    <row r="25" spans="1:12" ht="12.75">
      <c r="A25" s="17"/>
      <c r="B25" s="103" t="s">
        <v>142</v>
      </c>
      <c r="C25" s="103">
        <f aca="true" t="shared" si="5" ref="C25:J25">+C23-C24</f>
        <v>-0.700000000000006</v>
      </c>
      <c r="D25" s="103">
        <f t="shared" si="5"/>
        <v>-11.200000000000026</v>
      </c>
      <c r="E25" s="103">
        <f t="shared" si="5"/>
        <v>-20.6</v>
      </c>
      <c r="F25" s="103">
        <f t="shared" si="5"/>
        <v>-15.999999999999964</v>
      </c>
      <c r="G25" s="103">
        <f t="shared" si="5"/>
        <v>3.1999999999999975</v>
      </c>
      <c r="H25" s="103">
        <f t="shared" si="5"/>
        <v>-2.000000000000029</v>
      </c>
      <c r="I25" s="103">
        <f t="shared" si="5"/>
        <v>-6.29999999999996</v>
      </c>
      <c r="J25" s="103">
        <f t="shared" si="5"/>
        <v>-14.000000000000037</v>
      </c>
      <c r="L25" s="69"/>
    </row>
    <row r="26" spans="1:12" ht="12.75">
      <c r="A26" s="17"/>
      <c r="B26" s="101"/>
      <c r="C26" s="101"/>
      <c r="D26" s="101"/>
      <c r="E26" s="101"/>
      <c r="F26" s="99"/>
      <c r="G26" s="101"/>
      <c r="H26" s="101"/>
      <c r="I26" s="101"/>
      <c r="J26" s="99"/>
      <c r="L26" s="69"/>
    </row>
    <row r="27" spans="1:12" ht="12.75">
      <c r="A27" s="17" t="s">
        <v>14</v>
      </c>
      <c r="B27" s="103" t="s">
        <v>14</v>
      </c>
      <c r="C27" s="103">
        <f aca="true" t="shared" si="6" ref="C27:J27">+C18</f>
        <v>-0.9000000000000057</v>
      </c>
      <c r="D27" s="103">
        <f t="shared" si="6"/>
        <v>-10.500000000000025</v>
      </c>
      <c r="E27" s="103">
        <f t="shared" si="6"/>
        <v>-18.1</v>
      </c>
      <c r="F27" s="103">
        <f t="shared" si="6"/>
        <v>-17.099999999999966</v>
      </c>
      <c r="G27" s="103">
        <f t="shared" si="6"/>
        <v>8.299999999999997</v>
      </c>
      <c r="H27" s="103">
        <f t="shared" si="6"/>
        <v>8.499999999999972</v>
      </c>
      <c r="I27" s="103">
        <f t="shared" si="6"/>
        <v>8.80000000000004</v>
      </c>
      <c r="J27" s="103">
        <f t="shared" si="6"/>
        <v>2.69999999999996</v>
      </c>
      <c r="L27" s="69"/>
    </row>
    <row r="28" spans="1:12" ht="12.75">
      <c r="A28" s="1" t="s">
        <v>61</v>
      </c>
      <c r="B28" s="99" t="s">
        <v>60</v>
      </c>
      <c r="C28" s="99">
        <f>'P&amp;L Quarterly '!B28</f>
        <v>-32.4</v>
      </c>
      <c r="D28" s="99">
        <v>-70.2</v>
      </c>
      <c r="E28" s="99">
        <v>-111.1</v>
      </c>
      <c r="F28" s="99">
        <v>-149.2</v>
      </c>
      <c r="G28" s="99">
        <f>'P&amp;L Quarterly '!F28</f>
        <v>-31.800000000000004</v>
      </c>
      <c r="H28" s="99">
        <v>-63</v>
      </c>
      <c r="I28" s="99">
        <v>-92</v>
      </c>
      <c r="J28" s="99">
        <v>-121.3</v>
      </c>
      <c r="L28" s="69"/>
    </row>
    <row r="29" spans="1:12" ht="12.75">
      <c r="A29" s="2" t="s">
        <v>24</v>
      </c>
      <c r="B29" s="103" t="s">
        <v>24</v>
      </c>
      <c r="C29" s="103">
        <f aca="true" t="shared" si="7" ref="C29:J29">C27-C28</f>
        <v>31.499999999999993</v>
      </c>
      <c r="D29" s="103">
        <f t="shared" si="7"/>
        <v>59.699999999999974</v>
      </c>
      <c r="E29" s="103">
        <f t="shared" si="7"/>
        <v>93</v>
      </c>
      <c r="F29" s="103">
        <f t="shared" si="7"/>
        <v>132.10000000000002</v>
      </c>
      <c r="G29" s="103">
        <f t="shared" si="7"/>
        <v>40.1</v>
      </c>
      <c r="H29" s="103">
        <f t="shared" si="7"/>
        <v>71.49999999999997</v>
      </c>
      <c r="I29" s="103">
        <f t="shared" si="7"/>
        <v>100.80000000000004</v>
      </c>
      <c r="J29" s="103">
        <f t="shared" si="7"/>
        <v>123.99999999999996</v>
      </c>
      <c r="L29" s="69"/>
    </row>
    <row r="30" ht="6.75" customHeight="1"/>
    <row r="32" spans="6:10" ht="9.75">
      <c r="F32" s="1">
        <f>F8-D8</f>
        <v>439.3</v>
      </c>
      <c r="H32" s="117">
        <f>H29/H8</f>
        <v>0.14730119489081164</v>
      </c>
      <c r="J32" s="1">
        <f>F32*1.1</f>
        <v>483.2300000000001</v>
      </c>
    </row>
  </sheetData>
  <sheetProtection/>
  <mergeCells count="3">
    <mergeCell ref="A3:B3"/>
    <mergeCell ref="C5:F5"/>
    <mergeCell ref="G5:J5"/>
  </mergeCells>
  <printOptions/>
  <pageMargins left="0.787401575" right="0.787401575" top="0.27" bottom="0.984251969" header="0.67" footer="0.4921259845"/>
  <pageSetup fitToHeight="1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1"/>
  <sheetViews>
    <sheetView workbookViewId="0" topLeftCell="A1">
      <selection activeCell="G48" sqref="G48"/>
    </sheetView>
  </sheetViews>
  <sheetFormatPr defaultColWidth="12" defaultRowHeight="11.25"/>
  <cols>
    <col min="1" max="1" width="58.66015625" style="52" bestFit="1" customWidth="1"/>
    <col min="2" max="9" width="11.66015625" style="52" customWidth="1"/>
    <col min="10" max="10" width="12" style="52" customWidth="1"/>
    <col min="11" max="16384" width="12" style="52" customWidth="1"/>
  </cols>
  <sheetData>
    <row r="1" ht="12.75"/>
    <row r="2" ht="54.75" customHeight="1"/>
    <row r="3" spans="1:3" ht="50.25" customHeight="1">
      <c r="A3" s="68" t="s">
        <v>125</v>
      </c>
      <c r="B3" s="1"/>
      <c r="C3" s="1"/>
    </row>
    <row r="4" spans="5:9" ht="12.75">
      <c r="E4" s="53"/>
      <c r="F4" s="53"/>
      <c r="G4" s="53"/>
      <c r="H4" s="53"/>
      <c r="I4" s="53"/>
    </row>
    <row r="5" spans="1:9" ht="12.75">
      <c r="A5" s="102"/>
      <c r="B5" s="132">
        <v>2014</v>
      </c>
      <c r="C5" s="132"/>
      <c r="D5" s="132"/>
      <c r="E5" s="132"/>
      <c r="F5" s="132">
        <v>2015</v>
      </c>
      <c r="G5" s="132">
        <v>2015</v>
      </c>
      <c r="H5" s="132"/>
      <c r="I5" s="132"/>
    </row>
    <row r="6" spans="1:9" ht="12.75">
      <c r="A6" s="102"/>
      <c r="B6" s="127">
        <v>42094</v>
      </c>
      <c r="C6" s="127">
        <v>42185</v>
      </c>
      <c r="D6" s="127">
        <v>42277</v>
      </c>
      <c r="E6" s="127">
        <v>42369</v>
      </c>
      <c r="F6" s="127">
        <v>42094</v>
      </c>
      <c r="G6" s="127">
        <v>42185</v>
      </c>
      <c r="H6" s="127">
        <v>42277</v>
      </c>
      <c r="I6" s="127">
        <v>42369</v>
      </c>
    </row>
    <row r="7" spans="1:9" ht="12.75">
      <c r="A7" s="104"/>
      <c r="B7" s="105"/>
      <c r="C7" s="105"/>
      <c r="D7" s="105"/>
      <c r="E7" s="105"/>
      <c r="F7" s="105"/>
      <c r="G7" s="105"/>
      <c r="H7" s="105"/>
      <c r="I7" s="105"/>
    </row>
    <row r="8" spans="1:9" ht="12.75">
      <c r="A8" s="106" t="s">
        <v>163</v>
      </c>
      <c r="B8" s="106">
        <v>625.3</v>
      </c>
      <c r="C8" s="106">
        <v>600.9</v>
      </c>
      <c r="D8" s="106">
        <v>588.1</v>
      </c>
      <c r="E8" s="106">
        <v>571.7</v>
      </c>
      <c r="F8" s="106">
        <v>573.6</v>
      </c>
      <c r="G8" s="106">
        <v>544.2</v>
      </c>
      <c r="H8" s="106">
        <v>523.4</v>
      </c>
      <c r="I8" s="106">
        <v>542.9</v>
      </c>
    </row>
    <row r="9" spans="1:9" ht="12.75">
      <c r="A9" s="106" t="s">
        <v>108</v>
      </c>
      <c r="B9" s="106">
        <v>30.9</v>
      </c>
      <c r="C9" s="106">
        <v>30.4</v>
      </c>
      <c r="D9" s="106">
        <v>30.3</v>
      </c>
      <c r="E9" s="106">
        <v>29.7</v>
      </c>
      <c r="F9" s="106">
        <v>30</v>
      </c>
      <c r="G9" s="106">
        <v>31.5</v>
      </c>
      <c r="H9" s="106">
        <v>30.2</v>
      </c>
      <c r="I9" s="106">
        <v>29.7</v>
      </c>
    </row>
    <row r="10" spans="1:9" ht="13.5" customHeight="1">
      <c r="A10" s="107" t="s">
        <v>140</v>
      </c>
      <c r="B10" s="106">
        <v>0.3</v>
      </c>
      <c r="C10" s="106">
        <v>0.3</v>
      </c>
      <c r="D10" s="106">
        <v>0.2</v>
      </c>
      <c r="E10" s="106">
        <v>0.2</v>
      </c>
      <c r="F10" s="106">
        <v>0.2</v>
      </c>
      <c r="G10" s="106">
        <v>0.2</v>
      </c>
      <c r="H10" s="106">
        <v>0.1</v>
      </c>
      <c r="I10" s="106">
        <v>0.1</v>
      </c>
    </row>
    <row r="11" spans="1:9" ht="12.75">
      <c r="A11" s="106" t="s">
        <v>62</v>
      </c>
      <c r="B11" s="105">
        <v>1</v>
      </c>
      <c r="C11" s="106">
        <v>0.3</v>
      </c>
      <c r="D11" s="106">
        <v>0.1</v>
      </c>
      <c r="E11" s="106">
        <v>0.3</v>
      </c>
      <c r="F11" s="105" t="s">
        <v>137</v>
      </c>
      <c r="G11" s="106">
        <v>0.4</v>
      </c>
      <c r="H11" s="106">
        <v>0.8</v>
      </c>
      <c r="I11" s="105">
        <v>0.2</v>
      </c>
    </row>
    <row r="12" spans="1:9" ht="12.75">
      <c r="A12" s="106" t="s">
        <v>114</v>
      </c>
      <c r="B12" s="106">
        <v>3.7</v>
      </c>
      <c r="C12" s="106">
        <v>3.7</v>
      </c>
      <c r="D12" s="106">
        <v>3.6</v>
      </c>
      <c r="E12" s="106">
        <v>7.1</v>
      </c>
      <c r="F12" s="106">
        <v>7.8</v>
      </c>
      <c r="G12" s="106">
        <v>7.1</v>
      </c>
      <c r="H12" s="106">
        <v>6</v>
      </c>
      <c r="I12" s="106">
        <v>6.2</v>
      </c>
    </row>
    <row r="13" spans="1:9" ht="12.75">
      <c r="A13" s="112" t="s">
        <v>92</v>
      </c>
      <c r="B13" s="112">
        <f aca="true" t="shared" si="0" ref="B13:I13">SUM(B8:B12)</f>
        <v>661.1999999999999</v>
      </c>
      <c r="C13" s="112">
        <f t="shared" si="0"/>
        <v>635.5999999999999</v>
      </c>
      <c r="D13" s="112">
        <f t="shared" si="0"/>
        <v>622.3000000000001</v>
      </c>
      <c r="E13" s="112">
        <f t="shared" si="0"/>
        <v>609.0000000000001</v>
      </c>
      <c r="F13" s="112">
        <f t="shared" si="0"/>
        <v>611.6</v>
      </c>
      <c r="G13" s="112">
        <f t="shared" si="0"/>
        <v>583.4000000000001</v>
      </c>
      <c r="H13" s="112">
        <f t="shared" si="0"/>
        <v>560.5</v>
      </c>
      <c r="I13" s="112">
        <f t="shared" si="0"/>
        <v>579.1000000000001</v>
      </c>
    </row>
    <row r="14" spans="1:9" ht="12.75">
      <c r="A14" s="108"/>
      <c r="B14" s="106"/>
      <c r="C14" s="106"/>
      <c r="D14" s="106"/>
      <c r="E14" s="106"/>
      <c r="F14" s="106"/>
      <c r="G14" s="106"/>
      <c r="H14" s="106"/>
      <c r="I14" s="106"/>
    </row>
    <row r="15" spans="1:9" ht="12.75">
      <c r="A15" s="106" t="s">
        <v>63</v>
      </c>
      <c r="B15" s="106">
        <v>123.7</v>
      </c>
      <c r="C15" s="106">
        <v>133</v>
      </c>
      <c r="D15" s="106">
        <v>142.7</v>
      </c>
      <c r="E15" s="106">
        <v>138.4</v>
      </c>
      <c r="F15" s="106">
        <v>144.3</v>
      </c>
      <c r="G15" s="106">
        <v>142.6</v>
      </c>
      <c r="H15" s="106">
        <v>141.2</v>
      </c>
      <c r="I15" s="106">
        <v>142.7</v>
      </c>
    </row>
    <row r="16" spans="1:9" ht="12.75">
      <c r="A16" s="106" t="s">
        <v>64</v>
      </c>
      <c r="B16" s="106">
        <v>97.8</v>
      </c>
      <c r="C16" s="106">
        <v>99.3</v>
      </c>
      <c r="D16" s="106">
        <v>105.2</v>
      </c>
      <c r="E16" s="106">
        <v>111.1</v>
      </c>
      <c r="F16" s="106">
        <v>122.9</v>
      </c>
      <c r="G16" s="106">
        <v>113.8</v>
      </c>
      <c r="H16" s="106">
        <v>112.5</v>
      </c>
      <c r="I16" s="106">
        <v>100.4</v>
      </c>
    </row>
    <row r="17" spans="1:9" ht="12.75">
      <c r="A17" s="107" t="s">
        <v>143</v>
      </c>
      <c r="B17" s="105">
        <v>15.6</v>
      </c>
      <c r="C17" s="106">
        <v>21.5</v>
      </c>
      <c r="D17" s="106">
        <v>38.3</v>
      </c>
      <c r="E17" s="105" t="s">
        <v>137</v>
      </c>
      <c r="F17" s="105" t="s">
        <v>137</v>
      </c>
      <c r="G17" s="105" t="s">
        <v>137</v>
      </c>
      <c r="H17" s="105" t="s">
        <v>137</v>
      </c>
      <c r="I17" s="105" t="s">
        <v>137</v>
      </c>
    </row>
    <row r="18" spans="1:9" ht="12.75">
      <c r="A18" s="107" t="s">
        <v>140</v>
      </c>
      <c r="B18" s="106">
        <v>1.6</v>
      </c>
      <c r="C18" s="106">
        <v>1.3</v>
      </c>
      <c r="D18" s="106">
        <v>0.8</v>
      </c>
      <c r="E18" s="106">
        <v>1.4</v>
      </c>
      <c r="F18" s="106">
        <v>1.1</v>
      </c>
      <c r="G18" s="106">
        <v>0.3</v>
      </c>
      <c r="H18" s="106">
        <v>0.4</v>
      </c>
      <c r="I18" s="106">
        <v>1.2</v>
      </c>
    </row>
    <row r="19" spans="1:9" ht="12.75">
      <c r="A19" s="106" t="s">
        <v>62</v>
      </c>
      <c r="B19" s="106">
        <v>34.4</v>
      </c>
      <c r="C19" s="106">
        <v>24.6</v>
      </c>
      <c r="D19" s="106">
        <v>23.4</v>
      </c>
      <c r="E19" s="106">
        <v>23.2</v>
      </c>
      <c r="F19" s="106">
        <v>26</v>
      </c>
      <c r="G19" s="106">
        <v>26.1</v>
      </c>
      <c r="H19" s="106">
        <v>19.5</v>
      </c>
      <c r="I19" s="106">
        <v>22.9</v>
      </c>
    </row>
    <row r="20" spans="1:9" ht="12.75">
      <c r="A20" s="107" t="s">
        <v>164</v>
      </c>
      <c r="B20" s="105" t="s">
        <v>137</v>
      </c>
      <c r="C20" s="105" t="s">
        <v>137</v>
      </c>
      <c r="D20" s="105" t="s">
        <v>137</v>
      </c>
      <c r="E20" s="105" t="s">
        <v>137</v>
      </c>
      <c r="F20" s="105" t="s">
        <v>137</v>
      </c>
      <c r="G20" s="106">
        <v>20</v>
      </c>
      <c r="H20" s="106">
        <v>60</v>
      </c>
      <c r="I20" s="106">
        <v>40</v>
      </c>
    </row>
    <row r="21" spans="1:9" ht="12.75">
      <c r="A21" s="106" t="s">
        <v>65</v>
      </c>
      <c r="B21" s="106">
        <v>39.9</v>
      </c>
      <c r="C21" s="106">
        <v>35.4</v>
      </c>
      <c r="D21" s="106">
        <v>36.7</v>
      </c>
      <c r="E21" s="106">
        <v>187.4</v>
      </c>
      <c r="F21" s="106">
        <v>197.6</v>
      </c>
      <c r="G21" s="106">
        <v>185.7</v>
      </c>
      <c r="H21" s="106">
        <v>143.7</v>
      </c>
      <c r="I21" s="106">
        <v>154.5</v>
      </c>
    </row>
    <row r="22" spans="1:9" ht="12.75">
      <c r="A22" s="112" t="s">
        <v>66</v>
      </c>
      <c r="B22" s="112">
        <f aca="true" t="shared" si="1" ref="B22:I22">SUM(B15:B21)</f>
        <v>312.99999999999994</v>
      </c>
      <c r="C22" s="112">
        <f t="shared" si="1"/>
        <v>315.1</v>
      </c>
      <c r="D22" s="112">
        <f t="shared" si="1"/>
        <v>347.09999999999997</v>
      </c>
      <c r="E22" s="112">
        <f t="shared" si="1"/>
        <v>461.5</v>
      </c>
      <c r="F22" s="112">
        <f t="shared" si="1"/>
        <v>491.9000000000001</v>
      </c>
      <c r="G22" s="112">
        <f>+G15+G16+G18+G19+G20+G21</f>
        <v>488.5</v>
      </c>
      <c r="H22" s="112">
        <f t="shared" si="1"/>
        <v>477.3</v>
      </c>
      <c r="I22" s="112">
        <f t="shared" si="1"/>
        <v>461.7</v>
      </c>
    </row>
    <row r="23" spans="1:9" s="111" customFormat="1" ht="12.75">
      <c r="A23" s="110"/>
      <c r="B23" s="110"/>
      <c r="C23" s="110"/>
      <c r="D23" s="110"/>
      <c r="E23" s="110"/>
      <c r="F23" s="110"/>
      <c r="G23" s="110"/>
      <c r="H23" s="110"/>
      <c r="I23" s="110"/>
    </row>
    <row r="24" spans="1:9" ht="12.75">
      <c r="A24" s="113" t="s">
        <v>67</v>
      </c>
      <c r="B24" s="113">
        <f aca="true" t="shared" si="2" ref="B24:I24">+B22+B13</f>
        <v>974.1999999999998</v>
      </c>
      <c r="C24" s="113">
        <f t="shared" si="2"/>
        <v>950.6999999999999</v>
      </c>
      <c r="D24" s="113">
        <f t="shared" si="2"/>
        <v>969.4000000000001</v>
      </c>
      <c r="E24" s="113">
        <f t="shared" si="2"/>
        <v>1070.5</v>
      </c>
      <c r="F24" s="113">
        <f t="shared" si="2"/>
        <v>1103.5</v>
      </c>
      <c r="G24" s="113">
        <f t="shared" si="2"/>
        <v>1071.9</v>
      </c>
      <c r="H24" s="113">
        <f t="shared" si="2"/>
        <v>1037.8</v>
      </c>
      <c r="I24" s="113">
        <f t="shared" si="2"/>
        <v>1040.8000000000002</v>
      </c>
    </row>
    <row r="25" spans="1:9" ht="12.75">
      <c r="A25" s="108"/>
      <c r="B25" s="108"/>
      <c r="C25" s="108"/>
      <c r="D25" s="108"/>
      <c r="E25" s="108"/>
      <c r="F25" s="108"/>
      <c r="G25" s="108"/>
      <c r="H25" s="108"/>
      <c r="I25" s="108"/>
    </row>
    <row r="26" spans="1:9" ht="12.75">
      <c r="A26" s="104"/>
      <c r="B26" s="106"/>
      <c r="C26" s="106"/>
      <c r="D26" s="106"/>
      <c r="E26" s="106"/>
      <c r="F26" s="106"/>
      <c r="G26" s="106"/>
      <c r="H26" s="106"/>
      <c r="I26" s="106"/>
    </row>
    <row r="27" spans="1:9" ht="12.75">
      <c r="A27" s="106" t="s">
        <v>138</v>
      </c>
      <c r="B27" s="106">
        <v>100</v>
      </c>
      <c r="C27" s="106">
        <v>100</v>
      </c>
      <c r="D27" s="106">
        <v>100</v>
      </c>
      <c r="E27" s="106">
        <v>100</v>
      </c>
      <c r="F27" s="106">
        <v>100</v>
      </c>
      <c r="G27" s="106">
        <v>120</v>
      </c>
      <c r="H27" s="106">
        <v>120</v>
      </c>
      <c r="I27" s="106">
        <v>120</v>
      </c>
    </row>
    <row r="28" spans="1:9" ht="12.75">
      <c r="A28" s="106" t="s">
        <v>139</v>
      </c>
      <c r="B28" s="106">
        <v>985.9</v>
      </c>
      <c r="C28" s="106">
        <v>991.8</v>
      </c>
      <c r="D28" s="106">
        <v>1002.7</v>
      </c>
      <c r="E28" s="106">
        <v>946.8</v>
      </c>
      <c r="F28" s="106">
        <v>946.8</v>
      </c>
      <c r="G28" s="106">
        <v>1070.1</v>
      </c>
      <c r="H28" s="106">
        <v>1070</v>
      </c>
      <c r="I28" s="106">
        <v>997.3</v>
      </c>
    </row>
    <row r="29" spans="1:9" ht="12.75">
      <c r="A29" s="107" t="s">
        <v>145</v>
      </c>
      <c r="B29" s="107">
        <v>-533.1</v>
      </c>
      <c r="C29" s="107">
        <v>-543.6</v>
      </c>
      <c r="D29" s="107">
        <v>-552.9</v>
      </c>
      <c r="E29" s="106">
        <v>-548.4</v>
      </c>
      <c r="F29" s="107">
        <v>-545.2</v>
      </c>
      <c r="G29" s="107">
        <v>-550.4</v>
      </c>
      <c r="H29" s="107">
        <v>-554.7</v>
      </c>
      <c r="I29" s="106">
        <v>-489.7</v>
      </c>
    </row>
    <row r="30" spans="1:9" ht="12.75">
      <c r="A30" s="107" t="s">
        <v>144</v>
      </c>
      <c r="B30" s="107">
        <v>-64.8</v>
      </c>
      <c r="C30" s="107">
        <v>-95.7</v>
      </c>
      <c r="D30" s="107">
        <v>-145.4</v>
      </c>
      <c r="E30" s="106">
        <v>-189.3</v>
      </c>
      <c r="F30" s="107">
        <v>-305.7</v>
      </c>
      <c r="G30" s="107">
        <v>-138.6</v>
      </c>
      <c r="H30" s="107">
        <v>-131.7</v>
      </c>
      <c r="I30" s="106">
        <v>-127.1</v>
      </c>
    </row>
    <row r="31" spans="1:9" ht="12.75">
      <c r="A31" s="106" t="s">
        <v>111</v>
      </c>
      <c r="B31" s="106">
        <v>10.9</v>
      </c>
      <c r="C31" s="106">
        <v>7.4</v>
      </c>
      <c r="D31" s="106">
        <v>4.9</v>
      </c>
      <c r="E31" s="106">
        <v>2.7</v>
      </c>
      <c r="F31" s="106">
        <v>1.6</v>
      </c>
      <c r="G31" s="106">
        <v>-0.2</v>
      </c>
      <c r="H31" s="106">
        <v>-1.9</v>
      </c>
      <c r="I31" s="106">
        <v>-3.2</v>
      </c>
    </row>
    <row r="32" spans="1:9" ht="12.75">
      <c r="A32" s="112" t="s">
        <v>82</v>
      </c>
      <c r="B32" s="112">
        <f aca="true" t="shared" si="3" ref="B32:I32">SUM(B27:B31)</f>
        <v>498.90000000000003</v>
      </c>
      <c r="C32" s="112">
        <f t="shared" si="3"/>
        <v>459.8999999999999</v>
      </c>
      <c r="D32" s="112">
        <f t="shared" si="3"/>
        <v>409.30000000000007</v>
      </c>
      <c r="E32" s="112">
        <f t="shared" si="3"/>
        <v>311.79999999999995</v>
      </c>
      <c r="F32" s="112">
        <f t="shared" si="3"/>
        <v>197.49999999999991</v>
      </c>
      <c r="G32" s="112">
        <f t="shared" si="3"/>
        <v>500.8999999999999</v>
      </c>
      <c r="H32" s="112">
        <f t="shared" si="3"/>
        <v>501.7</v>
      </c>
      <c r="I32" s="112">
        <f t="shared" si="3"/>
        <v>497.2999999999999</v>
      </c>
    </row>
    <row r="33" spans="1:9" ht="12.75">
      <c r="A33" s="106"/>
      <c r="B33" s="106"/>
      <c r="C33" s="106"/>
      <c r="D33" s="106"/>
      <c r="E33" s="106"/>
      <c r="F33" s="106"/>
      <c r="G33" s="106"/>
      <c r="H33" s="106"/>
      <c r="I33" s="106"/>
    </row>
    <row r="34" spans="1:9" ht="12.75">
      <c r="A34" s="106" t="s">
        <v>69</v>
      </c>
      <c r="B34" s="106">
        <v>218.6</v>
      </c>
      <c r="C34" s="106">
        <v>249</v>
      </c>
      <c r="D34" s="106">
        <v>290.3</v>
      </c>
      <c r="E34" s="106">
        <v>328.1</v>
      </c>
      <c r="F34" s="106">
        <v>428.5</v>
      </c>
      <c r="G34" s="106">
        <v>292.1</v>
      </c>
      <c r="H34" s="106">
        <v>293.9</v>
      </c>
      <c r="I34" s="106">
        <v>299.4</v>
      </c>
    </row>
    <row r="35" spans="1:9" ht="12.75">
      <c r="A35" s="106" t="s">
        <v>72</v>
      </c>
      <c r="B35" s="106">
        <v>22.8</v>
      </c>
      <c r="C35" s="106">
        <v>24.1</v>
      </c>
      <c r="D35" s="106">
        <v>25.1</v>
      </c>
      <c r="E35" s="106">
        <v>26.2</v>
      </c>
      <c r="F35" s="107">
        <v>27.1</v>
      </c>
      <c r="G35" s="106">
        <v>28.2</v>
      </c>
      <c r="H35" s="106">
        <v>30.2</v>
      </c>
      <c r="I35" s="106">
        <v>30.4</v>
      </c>
    </row>
    <row r="36" spans="1:9" ht="12.75">
      <c r="A36" s="107" t="s">
        <v>141</v>
      </c>
      <c r="B36" s="106">
        <v>0.1</v>
      </c>
      <c r="C36" s="106">
        <v>0.1</v>
      </c>
      <c r="D36" s="106">
        <v>0.1</v>
      </c>
      <c r="E36" s="106">
        <v>0.1</v>
      </c>
      <c r="F36" s="107">
        <v>0.1</v>
      </c>
      <c r="G36" s="106">
        <v>0.1</v>
      </c>
      <c r="H36" s="106">
        <v>0.1</v>
      </c>
      <c r="I36" s="106">
        <v>0</v>
      </c>
    </row>
    <row r="37" spans="1:9" ht="12.75">
      <c r="A37" s="106" t="s">
        <v>112</v>
      </c>
      <c r="B37" s="106">
        <v>1.7</v>
      </c>
      <c r="C37" s="106">
        <v>1.5</v>
      </c>
      <c r="D37" s="106">
        <v>1.6</v>
      </c>
      <c r="E37" s="106">
        <v>1.7</v>
      </c>
      <c r="F37" s="107">
        <v>3</v>
      </c>
      <c r="G37" s="106">
        <v>2.7</v>
      </c>
      <c r="H37" s="106">
        <v>2.6</v>
      </c>
      <c r="I37" s="106">
        <v>2.6</v>
      </c>
    </row>
    <row r="38" spans="1:9" ht="12.75">
      <c r="A38" s="106" t="s">
        <v>70</v>
      </c>
      <c r="B38" s="106">
        <v>32.3</v>
      </c>
      <c r="C38" s="106">
        <v>33.1</v>
      </c>
      <c r="D38" s="106">
        <v>35.3</v>
      </c>
      <c r="E38" s="106">
        <v>35.8</v>
      </c>
      <c r="F38" s="106">
        <v>39.2</v>
      </c>
      <c r="G38" s="106">
        <v>39</v>
      </c>
      <c r="H38" s="106">
        <v>36.9</v>
      </c>
      <c r="I38" s="106">
        <v>38.6</v>
      </c>
    </row>
    <row r="39" spans="1:9" ht="12.75">
      <c r="A39" s="106" t="s">
        <v>71</v>
      </c>
      <c r="B39" s="106">
        <v>47.7</v>
      </c>
      <c r="C39" s="106">
        <v>45.4</v>
      </c>
      <c r="D39" s="106">
        <v>54.4</v>
      </c>
      <c r="E39" s="106">
        <v>49.3</v>
      </c>
      <c r="F39" s="106">
        <v>50.4</v>
      </c>
      <c r="G39" s="106">
        <v>39</v>
      </c>
      <c r="H39" s="106">
        <v>30.4</v>
      </c>
      <c r="I39" s="106">
        <v>25</v>
      </c>
    </row>
    <row r="40" spans="1:9" ht="12.75">
      <c r="A40" s="112" t="s">
        <v>93</v>
      </c>
      <c r="B40" s="112">
        <f aca="true" t="shared" si="4" ref="B40:I40">SUM(B34:B39)</f>
        <v>323.2</v>
      </c>
      <c r="C40" s="112">
        <f t="shared" si="4"/>
        <v>353.20000000000005</v>
      </c>
      <c r="D40" s="112">
        <f t="shared" si="4"/>
        <v>406.80000000000007</v>
      </c>
      <c r="E40" s="112">
        <f t="shared" si="4"/>
        <v>441.20000000000005</v>
      </c>
      <c r="F40" s="112">
        <f t="shared" si="4"/>
        <v>548.3000000000001</v>
      </c>
      <c r="G40" s="112">
        <f t="shared" si="4"/>
        <v>401.1</v>
      </c>
      <c r="H40" s="112">
        <f t="shared" si="4"/>
        <v>394.09999999999997</v>
      </c>
      <c r="I40" s="112">
        <f t="shared" si="4"/>
        <v>396</v>
      </c>
    </row>
    <row r="41" spans="1:9" ht="12.75">
      <c r="A41" s="106"/>
      <c r="B41" s="106"/>
      <c r="C41" s="106"/>
      <c r="D41" s="106"/>
      <c r="E41" s="106"/>
      <c r="F41" s="106"/>
      <c r="G41" s="106"/>
      <c r="H41" s="106"/>
      <c r="I41" s="106"/>
    </row>
    <row r="42" spans="1:9" ht="12.75">
      <c r="A42" s="107" t="s">
        <v>72</v>
      </c>
      <c r="B42" s="107">
        <v>8.3</v>
      </c>
      <c r="C42" s="107">
        <v>8</v>
      </c>
      <c r="D42" s="107">
        <v>8.8</v>
      </c>
      <c r="E42" s="107">
        <v>8</v>
      </c>
      <c r="F42" s="107">
        <v>8.7</v>
      </c>
      <c r="G42" s="107">
        <v>7.3</v>
      </c>
      <c r="H42" s="107">
        <v>7.3</v>
      </c>
      <c r="I42" s="107">
        <v>6</v>
      </c>
    </row>
    <row r="43" spans="1:9" ht="12.75">
      <c r="A43" s="106" t="s">
        <v>70</v>
      </c>
      <c r="B43" s="107">
        <v>16.8</v>
      </c>
      <c r="C43" s="107">
        <v>15.5</v>
      </c>
      <c r="D43" s="105" t="s">
        <v>137</v>
      </c>
      <c r="E43" s="106">
        <v>176.1</v>
      </c>
      <c r="F43" s="107">
        <v>142.3</v>
      </c>
      <c r="G43" s="107">
        <v>0.6</v>
      </c>
      <c r="H43" s="106">
        <v>0.6</v>
      </c>
      <c r="I43" s="105" t="s">
        <v>137</v>
      </c>
    </row>
    <row r="44" spans="1:9" ht="12.75" customHeight="1">
      <c r="A44" s="89" t="s">
        <v>165</v>
      </c>
      <c r="B44" s="107">
        <v>11.3</v>
      </c>
      <c r="C44" s="107">
        <v>4</v>
      </c>
      <c r="D44" s="106">
        <v>4.4</v>
      </c>
      <c r="E44" s="106">
        <v>4</v>
      </c>
      <c r="F44" s="89">
        <f>5.5+0.2</f>
        <v>5.7</v>
      </c>
      <c r="G44" s="89">
        <v>6.2</v>
      </c>
      <c r="H44" s="106">
        <v>6.2</v>
      </c>
      <c r="I44" s="106">
        <v>5.4</v>
      </c>
    </row>
    <row r="45" spans="1:9" ht="12.75">
      <c r="A45" s="106" t="s">
        <v>166</v>
      </c>
      <c r="B45" s="107">
        <v>64</v>
      </c>
      <c r="C45" s="107">
        <v>59.8</v>
      </c>
      <c r="D45" s="106">
        <v>61</v>
      </c>
      <c r="E45" s="106">
        <v>55.8</v>
      </c>
      <c r="F45" s="107">
        <v>69.2</v>
      </c>
      <c r="G45" s="107">
        <v>70.9</v>
      </c>
      <c r="H45" s="106">
        <v>55.4</v>
      </c>
      <c r="I45" s="106">
        <v>72.1</v>
      </c>
    </row>
    <row r="46" spans="1:9" ht="12.75">
      <c r="A46" s="89" t="s">
        <v>71</v>
      </c>
      <c r="B46" s="107">
        <v>51.7</v>
      </c>
      <c r="C46" s="107">
        <v>50.3</v>
      </c>
      <c r="D46" s="107">
        <v>79.1</v>
      </c>
      <c r="E46" s="107">
        <v>73.6</v>
      </c>
      <c r="F46" s="89">
        <f>132-0.2</f>
        <v>131.8</v>
      </c>
      <c r="G46" s="89">
        <v>84.9</v>
      </c>
      <c r="H46" s="107">
        <v>72.5</v>
      </c>
      <c r="I46" s="107">
        <f>18.4+45.6</f>
        <v>64</v>
      </c>
    </row>
    <row r="47" spans="1:9" ht="12.75">
      <c r="A47" s="112" t="s">
        <v>94</v>
      </c>
      <c r="B47" s="112">
        <f aca="true" t="shared" si="5" ref="B47:I47">SUM(B42:B46)</f>
        <v>152.10000000000002</v>
      </c>
      <c r="C47" s="112">
        <f t="shared" si="5"/>
        <v>137.6</v>
      </c>
      <c r="D47" s="112">
        <f t="shared" si="5"/>
        <v>153.3</v>
      </c>
      <c r="E47" s="112">
        <f t="shared" si="5"/>
        <v>317.5</v>
      </c>
      <c r="F47" s="112">
        <f t="shared" si="5"/>
        <v>357.7</v>
      </c>
      <c r="G47" s="112">
        <f t="shared" si="5"/>
        <v>169.9</v>
      </c>
      <c r="H47" s="112">
        <f t="shared" si="5"/>
        <v>142</v>
      </c>
      <c r="I47" s="112">
        <f t="shared" si="5"/>
        <v>147.5</v>
      </c>
    </row>
    <row r="48" spans="1:9" ht="12.75">
      <c r="A48" s="108"/>
      <c r="B48" s="106"/>
      <c r="C48" s="106"/>
      <c r="D48" s="106"/>
      <c r="E48" s="106"/>
      <c r="F48" s="106"/>
      <c r="G48" s="106"/>
      <c r="H48" s="106"/>
      <c r="I48" s="106"/>
    </row>
    <row r="49" spans="1:9" ht="12.75">
      <c r="A49" s="112" t="s">
        <v>68</v>
      </c>
      <c r="B49" s="112">
        <f>+B47+B40</f>
        <v>475.3</v>
      </c>
      <c r="C49" s="112">
        <f>+C47+C40</f>
        <v>490.80000000000007</v>
      </c>
      <c r="D49" s="112">
        <f>+D47+D40</f>
        <v>560.1000000000001</v>
      </c>
      <c r="E49" s="112">
        <f>+E47+E40</f>
        <v>758.7</v>
      </c>
      <c r="F49" s="112">
        <f>+F40+F47</f>
        <v>906</v>
      </c>
      <c r="G49" s="112">
        <f>+G47+G40</f>
        <v>571</v>
      </c>
      <c r="H49" s="112">
        <f>+H47+H40</f>
        <v>536.0999999999999</v>
      </c>
      <c r="I49" s="112">
        <f>+I47+I40</f>
        <v>543.5</v>
      </c>
    </row>
    <row r="50" spans="1:9" ht="12.75">
      <c r="A50" s="106"/>
      <c r="B50" s="109"/>
      <c r="C50" s="109"/>
      <c r="D50" s="109"/>
      <c r="E50" s="109"/>
      <c r="F50" s="106"/>
      <c r="G50" s="109"/>
      <c r="H50" s="109"/>
      <c r="I50" s="109"/>
    </row>
    <row r="51" spans="1:9" ht="12.75">
      <c r="A51" s="114" t="s">
        <v>95</v>
      </c>
      <c r="B51" s="114">
        <f aca="true" t="shared" si="6" ref="B51:I51">+B49+B32</f>
        <v>974.2</v>
      </c>
      <c r="C51" s="114">
        <f t="shared" si="6"/>
        <v>950.7</v>
      </c>
      <c r="D51" s="114">
        <f t="shared" si="6"/>
        <v>969.4000000000002</v>
      </c>
      <c r="E51" s="114">
        <f t="shared" si="6"/>
        <v>1070.5</v>
      </c>
      <c r="F51" s="114">
        <f t="shared" si="6"/>
        <v>1103.5</v>
      </c>
      <c r="G51" s="114">
        <f t="shared" si="6"/>
        <v>1071.8999999999999</v>
      </c>
      <c r="H51" s="114">
        <f t="shared" si="6"/>
        <v>1037.8</v>
      </c>
      <c r="I51" s="114">
        <f t="shared" si="6"/>
        <v>1040.8</v>
      </c>
    </row>
  </sheetData>
  <sheetProtection/>
  <mergeCells count="2">
    <mergeCell ref="B5:E5"/>
    <mergeCell ref="F5:I5"/>
  </mergeCells>
  <printOptions/>
  <pageMargins left="0.787401575" right="0.787401575" top="0.28" bottom="0.52" header="0.59" footer="0.32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J8" sqref="J8"/>
    </sheetView>
  </sheetViews>
  <sheetFormatPr defaultColWidth="12" defaultRowHeight="11.25"/>
  <cols>
    <col min="1" max="1" width="41.83203125" style="43" hidden="1" customWidth="1"/>
    <col min="2" max="2" width="90.66015625" style="43" customWidth="1"/>
    <col min="3" max="3" width="11.66015625" style="56" bestFit="1" customWidth="1"/>
    <col min="4" max="4" width="12.16015625" style="43" customWidth="1"/>
    <col min="5" max="5" width="11.83203125" style="43" customWidth="1"/>
    <col min="6" max="6" width="12.5" style="43" customWidth="1"/>
    <col min="7" max="7" width="12.16015625" style="56" customWidth="1"/>
    <col min="8" max="8" width="12.16015625" style="43" customWidth="1"/>
    <col min="9" max="9" width="11.83203125" style="43" customWidth="1"/>
    <col min="10" max="10" width="12.5" style="43" customWidth="1"/>
    <col min="11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33" t="s">
        <v>126</v>
      </c>
      <c r="B3" s="133"/>
    </row>
    <row r="4" spans="1:2" ht="15.75" customHeight="1">
      <c r="A4" s="47"/>
      <c r="B4" s="47"/>
    </row>
    <row r="5" spans="2:10" ht="12.75">
      <c r="B5" s="102"/>
      <c r="C5" s="132">
        <v>2014</v>
      </c>
      <c r="D5" s="132"/>
      <c r="E5" s="132"/>
      <c r="F5" s="132"/>
      <c r="G5" s="132">
        <v>2015</v>
      </c>
      <c r="H5" s="132">
        <v>2015</v>
      </c>
      <c r="I5" s="132"/>
      <c r="J5" s="132"/>
    </row>
    <row r="6" spans="2:10" ht="12.75">
      <c r="B6" s="102"/>
      <c r="C6" s="115" t="s">
        <v>100</v>
      </c>
      <c r="D6" s="115" t="s">
        <v>99</v>
      </c>
      <c r="E6" s="115" t="s">
        <v>101</v>
      </c>
      <c r="F6" s="115" t="s">
        <v>102</v>
      </c>
      <c r="G6" s="115" t="s">
        <v>100</v>
      </c>
      <c r="H6" s="115" t="s">
        <v>99</v>
      </c>
      <c r="I6" s="115" t="s">
        <v>101</v>
      </c>
      <c r="J6" s="115" t="s">
        <v>102</v>
      </c>
    </row>
    <row r="7" spans="2:10" ht="12.75"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2.75">
      <c r="A8" s="1" t="s">
        <v>18</v>
      </c>
      <c r="B8" s="107" t="s">
        <v>134</v>
      </c>
      <c r="C8" s="106">
        <v>-3</v>
      </c>
      <c r="D8" s="106">
        <v>-14.1</v>
      </c>
      <c r="E8" s="107">
        <v>-12.2</v>
      </c>
      <c r="F8" s="106">
        <v>2.3000000000000007</v>
      </c>
      <c r="G8" s="106">
        <v>1.9</v>
      </c>
      <c r="H8" s="106">
        <v>-7</v>
      </c>
      <c r="I8" s="107">
        <f>-5.2-1</f>
        <v>-6.2</v>
      </c>
      <c r="J8" s="106">
        <v>-8.8</v>
      </c>
    </row>
    <row r="9" spans="1:10" ht="12.75">
      <c r="A9" s="1" t="s">
        <v>73</v>
      </c>
      <c r="B9" s="106" t="s">
        <v>167</v>
      </c>
      <c r="C9" s="106">
        <v>32.4</v>
      </c>
      <c r="D9" s="106">
        <v>37.8</v>
      </c>
      <c r="E9" s="107">
        <v>40.89999999999999</v>
      </c>
      <c r="F9" s="106">
        <v>38.099999999999994</v>
      </c>
      <c r="G9" s="106">
        <v>31.8</v>
      </c>
      <c r="H9" s="106">
        <v>31.2</v>
      </c>
      <c r="I9" s="107">
        <v>29</v>
      </c>
      <c r="J9" s="106">
        <v>29.299999999999997</v>
      </c>
    </row>
    <row r="10" spans="1:10" ht="12.75">
      <c r="A10" s="1" t="s">
        <v>39</v>
      </c>
      <c r="B10" s="106" t="s">
        <v>127</v>
      </c>
      <c r="C10" s="106">
        <v>-16.4</v>
      </c>
      <c r="D10" s="106">
        <v>0.2</v>
      </c>
      <c r="E10" s="107">
        <v>5.799999999999999</v>
      </c>
      <c r="F10" s="106">
        <v>-2.9000000000000004</v>
      </c>
      <c r="G10" s="106">
        <v>14.2</v>
      </c>
      <c r="H10" s="106">
        <v>-22.4</v>
      </c>
      <c r="I10" s="107">
        <v>9.5</v>
      </c>
      <c r="J10" s="106">
        <v>-10.299999999999999</v>
      </c>
    </row>
    <row r="11" spans="1:10" ht="12" customHeight="1">
      <c r="A11" s="1" t="s">
        <v>40</v>
      </c>
      <c r="B11" s="106" t="s">
        <v>128</v>
      </c>
      <c r="C11" s="106">
        <v>0</v>
      </c>
      <c r="D11" s="106">
        <v>0</v>
      </c>
      <c r="E11" s="107">
        <v>0.1</v>
      </c>
      <c r="F11" s="106">
        <v>0.2</v>
      </c>
      <c r="G11" s="106">
        <v>0.6</v>
      </c>
      <c r="H11" s="106">
        <v>-0.1</v>
      </c>
      <c r="I11" s="107">
        <v>0</v>
      </c>
      <c r="J11" s="106">
        <v>0.20000000000000007</v>
      </c>
    </row>
    <row r="12" spans="1:10" ht="12.75">
      <c r="A12" s="1" t="s">
        <v>50</v>
      </c>
      <c r="B12" s="106" t="s">
        <v>168</v>
      </c>
      <c r="C12" s="106">
        <v>3.5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</row>
    <row r="13" spans="1:10" ht="12.75">
      <c r="A13" s="1" t="s">
        <v>41</v>
      </c>
      <c r="B13" s="106" t="s">
        <v>75</v>
      </c>
      <c r="C13" s="106">
        <v>-4.8</v>
      </c>
      <c r="D13" s="106">
        <v>-8.2</v>
      </c>
      <c r="E13" s="107">
        <v>-6.199999999999999</v>
      </c>
      <c r="F13" s="106">
        <v>5</v>
      </c>
      <c r="G13" s="106">
        <v>0.5</v>
      </c>
      <c r="H13" s="106">
        <v>0.4</v>
      </c>
      <c r="I13" s="107">
        <v>-2.5</v>
      </c>
      <c r="J13" s="106">
        <v>-2</v>
      </c>
    </row>
    <row r="14" spans="1:10" ht="12.75">
      <c r="A14" s="1" t="s">
        <v>42</v>
      </c>
      <c r="B14" s="106" t="s">
        <v>76</v>
      </c>
      <c r="C14" s="106">
        <v>12.1</v>
      </c>
      <c r="D14" s="106">
        <v>0.1</v>
      </c>
      <c r="E14" s="107">
        <v>-0.7999999999999989</v>
      </c>
      <c r="F14" s="106">
        <v>-4.9</v>
      </c>
      <c r="G14" s="106">
        <v>0.2</v>
      </c>
      <c r="H14" s="106">
        <v>5.8</v>
      </c>
      <c r="I14" s="107">
        <v>-3.1</v>
      </c>
      <c r="J14" s="106">
        <v>15.700000000000001</v>
      </c>
    </row>
    <row r="15" spans="1:10" ht="12.75">
      <c r="A15" s="1" t="s">
        <v>38</v>
      </c>
      <c r="B15" s="106" t="s">
        <v>97</v>
      </c>
      <c r="C15" s="106">
        <v>-3.8</v>
      </c>
      <c r="D15" s="107">
        <v>6.2</v>
      </c>
      <c r="E15" s="107">
        <v>-8</v>
      </c>
      <c r="F15" s="106">
        <v>5.199999999999999</v>
      </c>
      <c r="G15" s="106">
        <v>-12.2</v>
      </c>
      <c r="H15" s="107">
        <v>10.9</v>
      </c>
      <c r="I15" s="107">
        <v>5.1</v>
      </c>
      <c r="J15" s="106">
        <v>-1</v>
      </c>
    </row>
    <row r="16" spans="1:10" ht="12.75">
      <c r="A16" s="1" t="s">
        <v>43</v>
      </c>
      <c r="B16" s="106" t="s">
        <v>74</v>
      </c>
      <c r="C16" s="106">
        <v>0.3</v>
      </c>
      <c r="D16" s="106">
        <v>-0.1</v>
      </c>
      <c r="E16" s="107">
        <v>0.2</v>
      </c>
      <c r="F16" s="106">
        <v>-3.1999999999999997</v>
      </c>
      <c r="G16" s="106">
        <v>1.2</v>
      </c>
      <c r="H16" s="106">
        <v>0.3</v>
      </c>
      <c r="I16" s="107">
        <f>0.1+1</f>
        <v>1.1</v>
      </c>
      <c r="J16" s="106">
        <v>-0.20000000000000018</v>
      </c>
    </row>
    <row r="17" spans="1:10" ht="12.75">
      <c r="A17" s="1"/>
      <c r="B17" s="106" t="s">
        <v>96</v>
      </c>
      <c r="C17" s="106">
        <v>1.6</v>
      </c>
      <c r="D17" s="106">
        <v>1.5</v>
      </c>
      <c r="E17" s="107">
        <v>3.9</v>
      </c>
      <c r="F17" s="106">
        <v>-1.2000000000000002</v>
      </c>
      <c r="G17" s="106">
        <v>6</v>
      </c>
      <c r="H17" s="106">
        <v>7.4</v>
      </c>
      <c r="I17" s="107">
        <v>8.7</v>
      </c>
      <c r="J17" s="106">
        <v>1.5</v>
      </c>
    </row>
    <row r="18" spans="1:10" ht="12.75">
      <c r="A18" s="1"/>
      <c r="B18" s="106" t="s">
        <v>129</v>
      </c>
      <c r="C18" s="106">
        <v>12</v>
      </c>
      <c r="D18" s="106">
        <v>-5.8</v>
      </c>
      <c r="E18" s="107">
        <v>-6.2</v>
      </c>
      <c r="F18" s="106">
        <v>-8.5</v>
      </c>
      <c r="G18" s="106">
        <v>3.9</v>
      </c>
      <c r="H18" s="106">
        <v>4.3</v>
      </c>
      <c r="I18" s="107">
        <v>-11.5</v>
      </c>
      <c r="J18" s="106">
        <v>-2.5000000000000004</v>
      </c>
    </row>
    <row r="19" spans="1:10" ht="12.75">
      <c r="A19" s="1"/>
      <c r="B19" s="106" t="s">
        <v>130</v>
      </c>
      <c r="C19" s="106">
        <v>55.7</v>
      </c>
      <c r="D19" s="106">
        <v>-6.8</v>
      </c>
      <c r="E19" s="107">
        <v>10.600000000000001</v>
      </c>
      <c r="F19" s="106">
        <v>-20.1</v>
      </c>
      <c r="G19" s="106">
        <v>1.6</v>
      </c>
      <c r="H19" s="106">
        <v>-13.4</v>
      </c>
      <c r="I19" s="107">
        <v>-2.6</v>
      </c>
      <c r="J19" s="106">
        <v>-11.3</v>
      </c>
    </row>
    <row r="20" spans="1:10" ht="12.75">
      <c r="A20" s="1"/>
      <c r="B20" s="106" t="s">
        <v>131</v>
      </c>
      <c r="C20" s="106">
        <v>-1.5</v>
      </c>
      <c r="D20" s="106">
        <v>-6.5</v>
      </c>
      <c r="E20" s="107">
        <v>-1.5</v>
      </c>
      <c r="F20" s="106">
        <v>-1.4000000000000004</v>
      </c>
      <c r="G20" s="106">
        <v>-1.6</v>
      </c>
      <c r="H20" s="106">
        <v>-2.2</v>
      </c>
      <c r="I20" s="107">
        <v>-2.1</v>
      </c>
      <c r="J20" s="106">
        <v>-1</v>
      </c>
    </row>
    <row r="21" spans="1:10" ht="12.75">
      <c r="A21" s="1"/>
      <c r="B21" s="106" t="s">
        <v>132</v>
      </c>
      <c r="C21" s="106">
        <v>-1</v>
      </c>
      <c r="D21" s="106">
        <v>-1.7</v>
      </c>
      <c r="E21" s="107">
        <v>-0.09999999999999964</v>
      </c>
      <c r="F21" s="106">
        <v>-0.20000000000000018</v>
      </c>
      <c r="G21" s="106">
        <v>-0.4</v>
      </c>
      <c r="H21" s="106">
        <v>-0.3</v>
      </c>
      <c r="I21" s="107">
        <v>0</v>
      </c>
      <c r="J21" s="106">
        <v>-2.0999999999999996</v>
      </c>
    </row>
    <row r="22" spans="1:10" ht="12.75">
      <c r="A22" s="1"/>
      <c r="B22" s="106" t="s">
        <v>133</v>
      </c>
      <c r="C22" s="106">
        <v>0.1</v>
      </c>
      <c r="D22" s="106">
        <v>0</v>
      </c>
      <c r="E22" s="107">
        <v>0</v>
      </c>
      <c r="F22" s="106">
        <v>0</v>
      </c>
      <c r="G22" s="106">
        <v>0</v>
      </c>
      <c r="H22" s="106">
        <v>0</v>
      </c>
      <c r="I22" s="107">
        <v>0.1</v>
      </c>
      <c r="J22" s="106">
        <v>0.5</v>
      </c>
    </row>
    <row r="23" spans="1:10" ht="12.75">
      <c r="A23" s="14" t="s">
        <v>44</v>
      </c>
      <c r="B23" s="112" t="s">
        <v>146</v>
      </c>
      <c r="C23" s="112">
        <f aca="true" t="shared" si="0" ref="C23:J23">SUM(C8:C22)</f>
        <v>87.19999999999999</v>
      </c>
      <c r="D23" s="112">
        <f t="shared" si="0"/>
        <v>2.5999999999999934</v>
      </c>
      <c r="E23" s="112">
        <f t="shared" si="0"/>
        <v>26.499999999999993</v>
      </c>
      <c r="F23" s="112">
        <f t="shared" si="0"/>
        <v>8.399999999999991</v>
      </c>
      <c r="G23" s="112">
        <f t="shared" si="0"/>
        <v>47.70000000000002</v>
      </c>
      <c r="H23" s="112">
        <f t="shared" si="0"/>
        <v>14.899999999999999</v>
      </c>
      <c r="I23" s="112">
        <f t="shared" si="0"/>
        <v>25.499999999999993</v>
      </c>
      <c r="J23" s="112">
        <f t="shared" si="0"/>
        <v>7.999999999999998</v>
      </c>
    </row>
    <row r="24" spans="1:10" ht="12.75">
      <c r="A24" s="1"/>
      <c r="B24" s="106"/>
      <c r="C24" s="106"/>
      <c r="D24" s="120"/>
      <c r="E24" s="120"/>
      <c r="F24" s="106"/>
      <c r="G24" s="106"/>
      <c r="H24" s="120"/>
      <c r="I24" s="120"/>
      <c r="J24" s="106"/>
    </row>
    <row r="25" spans="1:10" ht="12.75">
      <c r="A25" s="1" t="s">
        <v>51</v>
      </c>
      <c r="B25" s="121" t="s">
        <v>169</v>
      </c>
      <c r="C25" s="106">
        <v>-8.3</v>
      </c>
      <c r="D25" s="106">
        <v>-6.8</v>
      </c>
      <c r="E25" s="106">
        <v>-6.100000000000001</v>
      </c>
      <c r="F25" s="106">
        <v>-16.6</v>
      </c>
      <c r="G25" s="106">
        <v>-8.1</v>
      </c>
      <c r="H25" s="106">
        <v>-8</v>
      </c>
      <c r="I25" s="106">
        <v>-24.3</v>
      </c>
      <c r="J25" s="106">
        <v>-18.5</v>
      </c>
    </row>
    <row r="26" spans="1:10" ht="12.75">
      <c r="A26" s="1"/>
      <c r="B26" s="121" t="s">
        <v>170</v>
      </c>
      <c r="C26" s="107">
        <v>0.2</v>
      </c>
      <c r="D26" s="107">
        <v>0.1</v>
      </c>
      <c r="E26" s="107">
        <v>0</v>
      </c>
      <c r="F26" s="106">
        <v>0.09999999999999998</v>
      </c>
      <c r="G26" s="107">
        <v>0</v>
      </c>
      <c r="H26" s="106">
        <v>0.2</v>
      </c>
      <c r="I26" s="106">
        <v>0</v>
      </c>
      <c r="J26" s="106">
        <v>0</v>
      </c>
    </row>
    <row r="27" spans="1:10" ht="12.75">
      <c r="A27" s="1" t="s">
        <v>77</v>
      </c>
      <c r="B27" s="121" t="s">
        <v>171</v>
      </c>
      <c r="C27" s="107">
        <v>26.2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</row>
    <row r="28" spans="1:10" ht="14.25" customHeight="1">
      <c r="A28" s="14"/>
      <c r="B28" s="112" t="s">
        <v>172</v>
      </c>
      <c r="C28" s="112">
        <f aca="true" t="shared" si="1" ref="C28:J28">SUM(C25:C27)</f>
        <v>18.099999999999998</v>
      </c>
      <c r="D28" s="112">
        <f t="shared" si="1"/>
        <v>-6.7</v>
      </c>
      <c r="E28" s="112">
        <f t="shared" si="1"/>
        <v>-6.100000000000001</v>
      </c>
      <c r="F28" s="112">
        <f t="shared" si="1"/>
        <v>-16.5</v>
      </c>
      <c r="G28" s="112">
        <f t="shared" si="1"/>
        <v>-8.1</v>
      </c>
      <c r="H28" s="112">
        <f t="shared" si="1"/>
        <v>-7.8</v>
      </c>
      <c r="I28" s="112">
        <f t="shared" si="1"/>
        <v>-24.3</v>
      </c>
      <c r="J28" s="112">
        <f t="shared" si="1"/>
        <v>-18.5</v>
      </c>
    </row>
    <row r="29" spans="1:10" ht="12.75">
      <c r="A29" s="1"/>
      <c r="B29" s="107" t="s">
        <v>173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07">
        <v>-20</v>
      </c>
      <c r="I29" s="106">
        <v>-40</v>
      </c>
      <c r="J29" s="119">
        <v>0</v>
      </c>
    </row>
    <row r="30" spans="1:10" ht="12.75">
      <c r="A30" s="1"/>
      <c r="B30" s="107" t="s">
        <v>174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06">
        <v>20</v>
      </c>
    </row>
    <row r="31" spans="1:10" ht="12.75">
      <c r="A31" s="14" t="s">
        <v>45</v>
      </c>
      <c r="B31" s="112" t="s">
        <v>98</v>
      </c>
      <c r="C31" s="112">
        <f aca="true" t="shared" si="2" ref="C31:J31">SUM(C28:C30)</f>
        <v>18.099999999999998</v>
      </c>
      <c r="D31" s="112">
        <f t="shared" si="2"/>
        <v>-6.7</v>
      </c>
      <c r="E31" s="112">
        <f t="shared" si="2"/>
        <v>-6.100000000000001</v>
      </c>
      <c r="F31" s="112">
        <f t="shared" si="2"/>
        <v>-16.5</v>
      </c>
      <c r="G31" s="112">
        <f t="shared" si="2"/>
        <v>-8.1</v>
      </c>
      <c r="H31" s="112">
        <f t="shared" si="2"/>
        <v>-27.8</v>
      </c>
      <c r="I31" s="112">
        <f t="shared" si="2"/>
        <v>-64.3</v>
      </c>
      <c r="J31" s="112">
        <f t="shared" si="2"/>
        <v>1.5</v>
      </c>
    </row>
    <row r="32" spans="1:10" ht="12.75">
      <c r="A32" s="2"/>
      <c r="B32" s="108"/>
      <c r="C32" s="120"/>
      <c r="D32" s="120"/>
      <c r="E32" s="120"/>
      <c r="F32" s="120"/>
      <c r="G32" s="120"/>
      <c r="H32" s="120"/>
      <c r="I32" s="120"/>
      <c r="J32" s="120"/>
    </row>
    <row r="33" spans="1:10" ht="12.75">
      <c r="A33" s="2"/>
      <c r="B33" s="122" t="s">
        <v>135</v>
      </c>
      <c r="C33" s="118">
        <v>-269.5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</row>
    <row r="34" spans="1:10" ht="12.75">
      <c r="A34" s="2"/>
      <c r="B34" s="122" t="s">
        <v>136</v>
      </c>
      <c r="C34" s="118">
        <v>-197.3</v>
      </c>
      <c r="D34" s="118">
        <v>0.6</v>
      </c>
      <c r="E34" s="123">
        <v>0</v>
      </c>
      <c r="F34" s="118">
        <v>0.29999999999998295</v>
      </c>
      <c r="G34" s="119">
        <v>0</v>
      </c>
      <c r="H34" s="119">
        <v>0</v>
      </c>
      <c r="I34" s="119">
        <v>0</v>
      </c>
      <c r="J34" s="119">
        <v>0</v>
      </c>
    </row>
    <row r="35" spans="1:10" ht="12.75">
      <c r="A35" s="2"/>
      <c r="B35" s="122" t="s">
        <v>175</v>
      </c>
      <c r="C35" s="119">
        <v>0</v>
      </c>
      <c r="D35" s="119">
        <v>0</v>
      </c>
      <c r="E35" s="119">
        <v>0</v>
      </c>
      <c r="F35" s="123">
        <v>-39</v>
      </c>
      <c r="G35" s="119">
        <v>0</v>
      </c>
      <c r="H35" s="119">
        <v>0</v>
      </c>
      <c r="I35" s="119">
        <v>0</v>
      </c>
      <c r="J35" s="119">
        <v>0</v>
      </c>
    </row>
    <row r="36" spans="1:10" ht="13.5" customHeight="1">
      <c r="A36" s="1" t="s">
        <v>52</v>
      </c>
      <c r="B36" s="122" t="s">
        <v>176</v>
      </c>
      <c r="C36" s="106">
        <v>100.5</v>
      </c>
      <c r="D36" s="119">
        <v>0</v>
      </c>
      <c r="E36" s="119">
        <v>0</v>
      </c>
      <c r="F36" s="106">
        <v>15.5</v>
      </c>
      <c r="G36" s="119">
        <v>0</v>
      </c>
      <c r="H36" s="119">
        <v>0</v>
      </c>
      <c r="I36" s="119">
        <v>0</v>
      </c>
      <c r="J36" s="119">
        <v>0</v>
      </c>
    </row>
    <row r="37" spans="1:11" ht="13.5" customHeight="1">
      <c r="A37" s="1"/>
      <c r="B37" s="122" t="s">
        <v>177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06">
        <v>143.3</v>
      </c>
      <c r="I37" s="106">
        <v>0</v>
      </c>
      <c r="J37" s="119">
        <v>0</v>
      </c>
      <c r="K37" s="70"/>
    </row>
    <row r="38" spans="1:10" ht="13.5" customHeight="1">
      <c r="A38" s="1"/>
      <c r="B38" s="122" t="s">
        <v>178</v>
      </c>
      <c r="C38" s="106">
        <v>288.3</v>
      </c>
      <c r="D38" s="106">
        <v>-1.7</v>
      </c>
      <c r="E38" s="106">
        <v>-21</v>
      </c>
      <c r="F38" s="106">
        <v>181.89999999999998</v>
      </c>
      <c r="G38" s="106">
        <v>-33.8</v>
      </c>
      <c r="H38" s="106">
        <v>-141.7</v>
      </c>
      <c r="I38" s="119">
        <v>0</v>
      </c>
      <c r="J38" s="119">
        <v>0</v>
      </c>
    </row>
    <row r="39" spans="1:10" ht="12.75">
      <c r="A39" s="2"/>
      <c r="B39" s="122" t="s">
        <v>179</v>
      </c>
      <c r="C39" s="123">
        <v>0</v>
      </c>
      <c r="D39" s="123">
        <v>0</v>
      </c>
      <c r="E39" s="123">
        <v>0</v>
      </c>
      <c r="F39" s="123">
        <v>0</v>
      </c>
      <c r="G39" s="118">
        <v>0.3</v>
      </c>
      <c r="H39" s="118">
        <v>0.4</v>
      </c>
      <c r="I39" s="118">
        <v>-0.7</v>
      </c>
      <c r="J39" s="119">
        <v>0</v>
      </c>
    </row>
    <row r="40" spans="1:10" ht="12.75">
      <c r="A40" s="14" t="s">
        <v>46</v>
      </c>
      <c r="B40" s="112" t="s">
        <v>78</v>
      </c>
      <c r="C40" s="112">
        <f aca="true" t="shared" si="3" ref="C40:J40">SUM(C33:C39)</f>
        <v>-78</v>
      </c>
      <c r="D40" s="112">
        <f t="shared" si="3"/>
        <v>-1.1</v>
      </c>
      <c r="E40" s="112">
        <f t="shared" si="3"/>
        <v>-21</v>
      </c>
      <c r="F40" s="112">
        <f t="shared" si="3"/>
        <v>158.69999999999996</v>
      </c>
      <c r="G40" s="112">
        <f t="shared" si="3"/>
        <v>-33.5</v>
      </c>
      <c r="H40" s="112">
        <f t="shared" si="3"/>
        <v>2.0000000000000226</v>
      </c>
      <c r="I40" s="112">
        <f t="shared" si="3"/>
        <v>-0.7</v>
      </c>
      <c r="J40" s="112">
        <f t="shared" si="3"/>
        <v>0</v>
      </c>
    </row>
    <row r="41" spans="1:10" ht="12.75">
      <c r="A41" s="1"/>
      <c r="B41" s="106"/>
      <c r="C41" s="120"/>
      <c r="D41" s="120"/>
      <c r="E41" s="120"/>
      <c r="F41" s="120"/>
      <c r="G41" s="120"/>
      <c r="H41" s="120"/>
      <c r="I41" s="120"/>
      <c r="J41" s="120"/>
    </row>
    <row r="42" spans="1:10" ht="12.75">
      <c r="A42" s="1"/>
      <c r="B42" s="124" t="s">
        <v>148</v>
      </c>
      <c r="C42" s="106">
        <v>0.1</v>
      </c>
      <c r="D42" s="106">
        <v>0.7</v>
      </c>
      <c r="E42" s="106">
        <v>1.9</v>
      </c>
      <c r="F42" s="106">
        <v>0.1</v>
      </c>
      <c r="G42" s="106">
        <v>4.1</v>
      </c>
      <c r="H42" s="106">
        <v>-1</v>
      </c>
      <c r="I42" s="106">
        <v>-2.5</v>
      </c>
      <c r="J42" s="106">
        <v>1.3</v>
      </c>
    </row>
    <row r="43" spans="1:10" ht="12.75">
      <c r="A43" s="14" t="s">
        <v>47</v>
      </c>
      <c r="B43" s="112" t="s">
        <v>149</v>
      </c>
      <c r="C43" s="112">
        <f aca="true" t="shared" si="4" ref="C43:J43">+C23+C31+C40+C42</f>
        <v>27.399999999999984</v>
      </c>
      <c r="D43" s="112">
        <f t="shared" si="4"/>
        <v>-4.500000000000006</v>
      </c>
      <c r="E43" s="112">
        <f t="shared" si="4"/>
        <v>1.2999999999999914</v>
      </c>
      <c r="F43" s="112">
        <f t="shared" si="4"/>
        <v>150.69999999999996</v>
      </c>
      <c r="G43" s="112">
        <f t="shared" si="4"/>
        <v>10.200000000000015</v>
      </c>
      <c r="H43" s="112">
        <f t="shared" si="4"/>
        <v>-11.899999999999979</v>
      </c>
      <c r="I43" s="112">
        <f t="shared" si="4"/>
        <v>-42.00000000000001</v>
      </c>
      <c r="J43" s="112">
        <f t="shared" si="4"/>
        <v>10.799999999999999</v>
      </c>
    </row>
    <row r="44" spans="1:10" ht="12.75">
      <c r="A44" s="1" t="s">
        <v>48</v>
      </c>
      <c r="B44" s="106" t="s">
        <v>150</v>
      </c>
      <c r="C44" s="106">
        <v>12.5</v>
      </c>
      <c r="D44" s="106">
        <f>C45</f>
        <v>39.899999999999984</v>
      </c>
      <c r="E44" s="106">
        <f>D45</f>
        <v>35.39999999999998</v>
      </c>
      <c r="F44" s="106">
        <f>E45</f>
        <v>36.69999999999997</v>
      </c>
      <c r="G44" s="106">
        <v>187.4</v>
      </c>
      <c r="H44" s="106">
        <f>G45</f>
        <v>197.60000000000002</v>
      </c>
      <c r="I44" s="106">
        <v>185.7</v>
      </c>
      <c r="J44" s="106">
        <v>143.7</v>
      </c>
    </row>
    <row r="45" spans="1:10" ht="12.75">
      <c r="A45" s="1" t="s">
        <v>49</v>
      </c>
      <c r="B45" s="106" t="s">
        <v>151</v>
      </c>
      <c r="C45" s="106">
        <f aca="true" t="shared" si="5" ref="C45:J45">C43+C44</f>
        <v>39.899999999999984</v>
      </c>
      <c r="D45" s="106">
        <f t="shared" si="5"/>
        <v>35.39999999999998</v>
      </c>
      <c r="E45" s="106">
        <f t="shared" si="5"/>
        <v>36.69999999999997</v>
      </c>
      <c r="F45" s="106">
        <f t="shared" si="5"/>
        <v>187.39999999999992</v>
      </c>
      <c r="G45" s="106">
        <f t="shared" si="5"/>
        <v>197.60000000000002</v>
      </c>
      <c r="H45" s="106">
        <f t="shared" si="5"/>
        <v>185.70000000000005</v>
      </c>
      <c r="I45" s="106">
        <f t="shared" si="5"/>
        <v>143.7</v>
      </c>
      <c r="J45" s="106">
        <f t="shared" si="5"/>
        <v>154.5</v>
      </c>
    </row>
    <row r="46" ht="12.75">
      <c r="B46" s="54"/>
    </row>
    <row r="47" spans="2:10" ht="9.75">
      <c r="B47"/>
      <c r="C47" s="43"/>
      <c r="D47" s="56"/>
      <c r="F47" s="1"/>
      <c r="G47" s="43"/>
      <c r="H47" s="56"/>
      <c r="J47" s="1"/>
    </row>
  </sheetData>
  <sheetProtection/>
  <mergeCells count="3">
    <mergeCell ref="A3:B3"/>
    <mergeCell ref="C5:F5"/>
    <mergeCell ref="G5:J5"/>
  </mergeCells>
  <printOptions/>
  <pageMargins left="0.787401575" right="0.787401575" top="0.28" bottom="0.984251969" header="1.03" footer="0.4921259845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C8" sqref="C8"/>
    </sheetView>
  </sheetViews>
  <sheetFormatPr defaultColWidth="12" defaultRowHeight="11.25"/>
  <cols>
    <col min="1" max="1" width="41.83203125" style="43" hidden="1" customWidth="1"/>
    <col min="2" max="2" width="90.66015625" style="43" customWidth="1"/>
    <col min="3" max="3" width="11.66015625" style="56" bestFit="1" customWidth="1"/>
    <col min="4" max="4" width="12.16015625" style="43" customWidth="1"/>
    <col min="5" max="5" width="11.83203125" style="43" customWidth="1"/>
    <col min="6" max="6" width="12.5" style="43" customWidth="1"/>
    <col min="7" max="7" width="12.16015625" style="56" customWidth="1"/>
    <col min="8" max="8" width="12.16015625" style="43" customWidth="1"/>
    <col min="9" max="9" width="11.83203125" style="43" customWidth="1"/>
    <col min="10" max="10" width="12.5" style="43" customWidth="1"/>
    <col min="11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33" t="s">
        <v>118</v>
      </c>
      <c r="B3" s="133"/>
    </row>
    <row r="4" spans="1:2" ht="15.75" customHeight="1">
      <c r="A4" s="47"/>
      <c r="B4" s="47"/>
    </row>
    <row r="5" spans="2:10" ht="12.75">
      <c r="B5" s="102"/>
      <c r="C5" s="132">
        <v>2014</v>
      </c>
      <c r="D5" s="132">
        <v>2014</v>
      </c>
      <c r="E5" s="132"/>
      <c r="F5" s="132"/>
      <c r="G5" s="132">
        <v>2015</v>
      </c>
      <c r="H5" s="132">
        <v>2015</v>
      </c>
      <c r="I5" s="132"/>
      <c r="J5" s="132"/>
    </row>
    <row r="6" spans="2:10" ht="12.75">
      <c r="B6" s="102"/>
      <c r="C6" s="115" t="s">
        <v>83</v>
      </c>
      <c r="D6" s="115" t="s">
        <v>84</v>
      </c>
      <c r="E6" s="115" t="s">
        <v>85</v>
      </c>
      <c r="F6" s="115" t="s">
        <v>86</v>
      </c>
      <c r="G6" s="115" t="s">
        <v>83</v>
      </c>
      <c r="H6" s="115" t="s">
        <v>84</v>
      </c>
      <c r="I6" s="115" t="s">
        <v>85</v>
      </c>
      <c r="J6" s="115" t="s">
        <v>86</v>
      </c>
    </row>
    <row r="7" spans="2:10" ht="12.75">
      <c r="B7" s="118"/>
      <c r="C7" s="118"/>
      <c r="D7" s="118"/>
      <c r="E7" s="118"/>
      <c r="F7" s="118"/>
      <c r="G7" s="118"/>
      <c r="H7" s="118"/>
      <c r="I7" s="118"/>
      <c r="J7" s="118"/>
    </row>
    <row r="8" spans="1:11" ht="12.75">
      <c r="A8" s="1" t="s">
        <v>18</v>
      </c>
      <c r="B8" s="107" t="s">
        <v>134</v>
      </c>
      <c r="C8" s="106">
        <v>-3</v>
      </c>
      <c r="D8" s="106">
        <v>-17.1</v>
      </c>
      <c r="E8" s="107">
        <v>-29.3</v>
      </c>
      <c r="F8" s="106">
        <v>-27</v>
      </c>
      <c r="G8" s="106">
        <v>1.9</v>
      </c>
      <c r="H8" s="106">
        <v>-5.1</v>
      </c>
      <c r="I8" s="107">
        <f>-10.2-1</f>
        <v>-11.2</v>
      </c>
      <c r="J8" s="106">
        <v>-20.1</v>
      </c>
      <c r="K8" s="1"/>
    </row>
    <row r="9" spans="1:11" ht="12.75">
      <c r="A9" s="1" t="s">
        <v>73</v>
      </c>
      <c r="B9" s="106" t="s">
        <v>167</v>
      </c>
      <c r="C9" s="106">
        <v>32.4</v>
      </c>
      <c r="D9" s="106">
        <v>70.2</v>
      </c>
      <c r="E9" s="107">
        <v>111.1</v>
      </c>
      <c r="F9" s="106">
        <v>149.2</v>
      </c>
      <c r="G9" s="106">
        <v>31.8</v>
      </c>
      <c r="H9" s="106">
        <v>63</v>
      </c>
      <c r="I9" s="107">
        <v>92</v>
      </c>
      <c r="J9" s="106">
        <v>121.3</v>
      </c>
      <c r="K9" s="1"/>
    </row>
    <row r="10" spans="1:11" ht="12.75">
      <c r="A10" s="1" t="s">
        <v>39</v>
      </c>
      <c r="B10" s="106" t="s">
        <v>127</v>
      </c>
      <c r="C10" s="106">
        <v>-16.4</v>
      </c>
      <c r="D10" s="106">
        <v>-16.2</v>
      </c>
      <c r="E10" s="107">
        <v>-10.4</v>
      </c>
      <c r="F10" s="106">
        <v>-13.3</v>
      </c>
      <c r="G10" s="106">
        <v>14.2</v>
      </c>
      <c r="H10" s="106">
        <v>-8.2</v>
      </c>
      <c r="I10" s="107">
        <v>1.2</v>
      </c>
      <c r="J10" s="106">
        <v>-9.1</v>
      </c>
      <c r="K10" s="1"/>
    </row>
    <row r="11" spans="1:11" ht="12" customHeight="1">
      <c r="A11" s="1" t="s">
        <v>40</v>
      </c>
      <c r="B11" s="106" t="s">
        <v>128</v>
      </c>
      <c r="C11" s="106">
        <v>0</v>
      </c>
      <c r="D11" s="106">
        <v>-0.1</v>
      </c>
      <c r="E11" s="107">
        <v>0</v>
      </c>
      <c r="F11" s="106">
        <v>0.2</v>
      </c>
      <c r="G11" s="106">
        <v>0.6</v>
      </c>
      <c r="H11" s="106">
        <v>0.5</v>
      </c>
      <c r="I11" s="107">
        <v>0.6</v>
      </c>
      <c r="J11" s="106">
        <v>0.8</v>
      </c>
      <c r="K11" s="1"/>
    </row>
    <row r="12" spans="1:11" ht="12.75">
      <c r="A12" s="1" t="s">
        <v>50</v>
      </c>
      <c r="B12" s="106" t="s">
        <v>168</v>
      </c>
      <c r="C12" s="106">
        <v>3.5</v>
      </c>
      <c r="D12" s="119">
        <v>3.5</v>
      </c>
      <c r="E12" s="119">
        <v>3.5</v>
      </c>
      <c r="F12" s="119">
        <v>3.5</v>
      </c>
      <c r="G12" s="119">
        <v>0</v>
      </c>
      <c r="H12" s="119">
        <v>0</v>
      </c>
      <c r="I12" s="119">
        <v>0</v>
      </c>
      <c r="J12" s="119">
        <v>0</v>
      </c>
      <c r="K12" s="1"/>
    </row>
    <row r="13" spans="1:11" ht="12.75">
      <c r="A13" s="1" t="s">
        <v>41</v>
      </c>
      <c r="B13" s="106" t="s">
        <v>75</v>
      </c>
      <c r="C13" s="106">
        <v>-4.8</v>
      </c>
      <c r="D13" s="106">
        <v>-13</v>
      </c>
      <c r="E13" s="107">
        <v>-19.2</v>
      </c>
      <c r="F13" s="106">
        <v>-14.2</v>
      </c>
      <c r="G13" s="106">
        <v>0.5</v>
      </c>
      <c r="H13" s="106">
        <v>0.9</v>
      </c>
      <c r="I13" s="107">
        <v>-1.6</v>
      </c>
      <c r="J13" s="106">
        <v>-3.6</v>
      </c>
      <c r="K13" s="1"/>
    </row>
    <row r="14" spans="1:11" ht="12.75">
      <c r="A14" s="1" t="s">
        <v>42</v>
      </c>
      <c r="B14" s="106" t="s">
        <v>76</v>
      </c>
      <c r="C14" s="106">
        <v>12.1</v>
      </c>
      <c r="D14" s="106">
        <v>12.2</v>
      </c>
      <c r="E14" s="107">
        <v>11.4</v>
      </c>
      <c r="F14" s="106">
        <v>6.5</v>
      </c>
      <c r="G14" s="106">
        <v>0.2</v>
      </c>
      <c r="H14" s="106">
        <v>6</v>
      </c>
      <c r="I14" s="107">
        <v>2.9</v>
      </c>
      <c r="J14" s="106">
        <v>18.6</v>
      </c>
      <c r="K14" s="1"/>
    </row>
    <row r="15" spans="1:11" ht="12.75">
      <c r="A15" s="1" t="s">
        <v>38</v>
      </c>
      <c r="B15" s="106" t="s">
        <v>97</v>
      </c>
      <c r="C15" s="106">
        <v>-3.8</v>
      </c>
      <c r="D15" s="107">
        <v>2.4</v>
      </c>
      <c r="E15" s="107">
        <v>-5.6</v>
      </c>
      <c r="F15" s="106">
        <v>-0.4</v>
      </c>
      <c r="G15" s="106">
        <v>-12.2</v>
      </c>
      <c r="H15" s="107">
        <v>-1.3</v>
      </c>
      <c r="I15" s="107">
        <v>3.8</v>
      </c>
      <c r="J15" s="106">
        <v>2.8</v>
      </c>
      <c r="K15" s="1"/>
    </row>
    <row r="16" spans="1:11" ht="12.75">
      <c r="A16" s="1" t="s">
        <v>43</v>
      </c>
      <c r="B16" s="106" t="s">
        <v>74</v>
      </c>
      <c r="C16" s="106">
        <v>0.3</v>
      </c>
      <c r="D16" s="106">
        <v>0.2</v>
      </c>
      <c r="E16" s="107">
        <v>0.4</v>
      </c>
      <c r="F16" s="106">
        <v>-2.8</v>
      </c>
      <c r="G16" s="106">
        <v>1.2</v>
      </c>
      <c r="H16" s="106">
        <v>1.4</v>
      </c>
      <c r="I16" s="107">
        <f>1.6+1</f>
        <v>2.6</v>
      </c>
      <c r="J16" s="106">
        <v>2.4</v>
      </c>
      <c r="K16" s="1"/>
    </row>
    <row r="17" spans="1:11" ht="12.75">
      <c r="A17" s="1"/>
      <c r="B17" s="106" t="s">
        <v>96</v>
      </c>
      <c r="C17" s="106">
        <v>1.6</v>
      </c>
      <c r="D17" s="106">
        <v>3.1</v>
      </c>
      <c r="E17" s="107">
        <v>7</v>
      </c>
      <c r="F17" s="106">
        <v>5.8</v>
      </c>
      <c r="G17" s="106">
        <v>6</v>
      </c>
      <c r="H17" s="106">
        <v>13.4</v>
      </c>
      <c r="I17" s="107">
        <v>22</v>
      </c>
      <c r="J17" s="106">
        <v>23.5</v>
      </c>
      <c r="K17" s="1"/>
    </row>
    <row r="18" spans="1:11" ht="12.75">
      <c r="A18" s="1"/>
      <c r="B18" s="106" t="s">
        <v>129</v>
      </c>
      <c r="C18" s="106">
        <v>12</v>
      </c>
      <c r="D18" s="106">
        <v>6.2</v>
      </c>
      <c r="E18" s="107">
        <v>0</v>
      </c>
      <c r="F18" s="106">
        <v>-8.5</v>
      </c>
      <c r="G18" s="106">
        <v>3.9</v>
      </c>
      <c r="H18" s="106">
        <v>8.2</v>
      </c>
      <c r="I18" s="107">
        <v>-3.4</v>
      </c>
      <c r="J18" s="106">
        <v>-5.9</v>
      </c>
      <c r="K18" s="1"/>
    </row>
    <row r="19" spans="1:11" ht="12.75">
      <c r="A19" s="1"/>
      <c r="B19" s="106" t="s">
        <v>130</v>
      </c>
      <c r="C19" s="106">
        <v>55.7</v>
      </c>
      <c r="D19" s="106">
        <v>49</v>
      </c>
      <c r="E19" s="107">
        <v>59.6</v>
      </c>
      <c r="F19" s="106">
        <v>39.5</v>
      </c>
      <c r="G19" s="106">
        <v>1.6</v>
      </c>
      <c r="H19" s="106">
        <v>-11.7</v>
      </c>
      <c r="I19" s="107">
        <v>-14.4</v>
      </c>
      <c r="J19" s="106">
        <v>-25.6</v>
      </c>
      <c r="K19" s="1"/>
    </row>
    <row r="20" spans="1:11" ht="12.75">
      <c r="A20" s="1"/>
      <c r="B20" s="106" t="s">
        <v>131</v>
      </c>
      <c r="C20" s="106">
        <v>-1.5</v>
      </c>
      <c r="D20" s="106">
        <v>-8</v>
      </c>
      <c r="E20" s="107">
        <v>-9.5</v>
      </c>
      <c r="F20" s="106">
        <v>-10.9</v>
      </c>
      <c r="G20" s="106">
        <v>-1.6</v>
      </c>
      <c r="H20" s="106">
        <v>-3.8</v>
      </c>
      <c r="I20" s="107">
        <v>-5.8</v>
      </c>
      <c r="J20" s="106">
        <v>-6.8</v>
      </c>
      <c r="K20" s="1"/>
    </row>
    <row r="21" spans="1:11" ht="12.75">
      <c r="A21" s="1"/>
      <c r="B21" s="106" t="s">
        <v>132</v>
      </c>
      <c r="C21" s="106">
        <v>-1</v>
      </c>
      <c r="D21" s="106">
        <v>-2.7</v>
      </c>
      <c r="E21" s="107">
        <v>-2.8</v>
      </c>
      <c r="F21" s="106">
        <v>-3</v>
      </c>
      <c r="G21" s="106">
        <v>-0.4</v>
      </c>
      <c r="H21" s="106">
        <v>-0.7</v>
      </c>
      <c r="I21" s="107">
        <v>-0.7</v>
      </c>
      <c r="J21" s="106">
        <v>-2.8</v>
      </c>
      <c r="K21" s="1"/>
    </row>
    <row r="22" spans="1:11" ht="12.75">
      <c r="A22" s="1"/>
      <c r="B22" s="106" t="s">
        <v>133</v>
      </c>
      <c r="C22" s="106">
        <v>0.1</v>
      </c>
      <c r="D22" s="106">
        <v>0.1</v>
      </c>
      <c r="E22" s="107">
        <v>0.1</v>
      </c>
      <c r="F22" s="106">
        <v>0.1</v>
      </c>
      <c r="G22" s="106">
        <v>0</v>
      </c>
      <c r="H22" s="106">
        <v>0</v>
      </c>
      <c r="I22" s="107">
        <v>0.1</v>
      </c>
      <c r="J22" s="106">
        <v>0.6</v>
      </c>
      <c r="K22" s="1"/>
    </row>
    <row r="23" spans="1:11" ht="12.75">
      <c r="A23" s="14" t="s">
        <v>44</v>
      </c>
      <c r="B23" s="112" t="s">
        <v>153</v>
      </c>
      <c r="C23" s="112">
        <f aca="true" t="shared" si="0" ref="C23:J23">SUM(C8:C22)</f>
        <v>87.19999999999999</v>
      </c>
      <c r="D23" s="112">
        <f t="shared" si="0"/>
        <v>89.8</v>
      </c>
      <c r="E23" s="112">
        <f t="shared" si="0"/>
        <v>116.3</v>
      </c>
      <c r="F23" s="112">
        <f t="shared" si="0"/>
        <v>124.69999999999999</v>
      </c>
      <c r="G23" s="112">
        <f t="shared" si="0"/>
        <v>47.70000000000002</v>
      </c>
      <c r="H23" s="112">
        <f t="shared" si="0"/>
        <v>62.60000000000001</v>
      </c>
      <c r="I23" s="112">
        <f t="shared" si="0"/>
        <v>88.09999999999998</v>
      </c>
      <c r="J23" s="112">
        <f t="shared" si="0"/>
        <v>96.10000000000002</v>
      </c>
      <c r="K23" s="1"/>
    </row>
    <row r="24" spans="1:11" ht="12.75">
      <c r="A24" s="1"/>
      <c r="B24" s="106"/>
      <c r="C24" s="106"/>
      <c r="D24" s="120"/>
      <c r="E24" s="120"/>
      <c r="F24" s="106"/>
      <c r="G24" s="106"/>
      <c r="H24" s="120"/>
      <c r="I24" s="120"/>
      <c r="J24" s="106"/>
      <c r="K24" s="1"/>
    </row>
    <row r="25" spans="1:11" ht="12.75">
      <c r="A25" s="1" t="s">
        <v>51</v>
      </c>
      <c r="B25" s="121" t="s">
        <v>169</v>
      </c>
      <c r="C25" s="106">
        <v>-8.3</v>
      </c>
      <c r="D25" s="106">
        <v>-15</v>
      </c>
      <c r="E25" s="106">
        <v>-21.1</v>
      </c>
      <c r="F25" s="106">
        <v>-37.7</v>
      </c>
      <c r="G25" s="106">
        <v>-8.1</v>
      </c>
      <c r="H25" s="106">
        <v>-16</v>
      </c>
      <c r="I25" s="106">
        <v>-40.4</v>
      </c>
      <c r="J25" s="106">
        <v>-58.9</v>
      </c>
      <c r="K25" s="1"/>
    </row>
    <row r="26" spans="1:11" ht="12.75">
      <c r="A26" s="1"/>
      <c r="B26" s="121" t="s">
        <v>170</v>
      </c>
      <c r="C26" s="107">
        <v>0.2</v>
      </c>
      <c r="D26" s="107">
        <v>0.2</v>
      </c>
      <c r="E26" s="107">
        <v>0.2</v>
      </c>
      <c r="F26" s="106">
        <v>0.3</v>
      </c>
      <c r="G26" s="107">
        <v>0</v>
      </c>
      <c r="H26" s="106">
        <v>0.2</v>
      </c>
      <c r="I26" s="106">
        <v>0.2</v>
      </c>
      <c r="J26" s="106">
        <v>0.2</v>
      </c>
      <c r="K26" s="1"/>
    </row>
    <row r="27" spans="1:11" ht="12.75">
      <c r="A27" s="1" t="s">
        <v>77</v>
      </c>
      <c r="B27" s="121" t="s">
        <v>171</v>
      </c>
      <c r="C27" s="107">
        <v>26.2</v>
      </c>
      <c r="D27" s="119">
        <v>26.2</v>
      </c>
      <c r="E27" s="119">
        <v>26.2</v>
      </c>
      <c r="F27" s="119">
        <v>26.2</v>
      </c>
      <c r="G27" s="119">
        <v>0</v>
      </c>
      <c r="H27" s="119">
        <v>0</v>
      </c>
      <c r="I27" s="119">
        <v>0</v>
      </c>
      <c r="J27" s="119">
        <v>0</v>
      </c>
      <c r="K27" s="1"/>
    </row>
    <row r="28" spans="1:11" ht="14.25" customHeight="1">
      <c r="A28" s="14"/>
      <c r="B28" s="112" t="s">
        <v>172</v>
      </c>
      <c r="C28" s="112">
        <f aca="true" t="shared" si="1" ref="C28:J28">SUM(C25:C27)</f>
        <v>18.099999999999998</v>
      </c>
      <c r="D28" s="112">
        <f t="shared" si="1"/>
        <v>11.399999999999999</v>
      </c>
      <c r="E28" s="112">
        <f t="shared" si="1"/>
        <v>5.299999999999997</v>
      </c>
      <c r="F28" s="112">
        <f t="shared" si="1"/>
        <v>-11.200000000000006</v>
      </c>
      <c r="G28" s="112">
        <f t="shared" si="1"/>
        <v>-8.1</v>
      </c>
      <c r="H28" s="112">
        <f t="shared" si="1"/>
        <v>-15.8</v>
      </c>
      <c r="I28" s="112">
        <f t="shared" si="1"/>
        <v>-40.199999999999996</v>
      </c>
      <c r="J28" s="112">
        <f t="shared" si="1"/>
        <v>-58.699999999999996</v>
      </c>
      <c r="K28" s="1"/>
    </row>
    <row r="29" spans="1:11" ht="14.25" customHeight="1">
      <c r="A29" s="17"/>
      <c r="B29" s="107" t="s">
        <v>173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07">
        <v>-20</v>
      </c>
      <c r="I29" s="106">
        <v>-60</v>
      </c>
      <c r="J29" s="106">
        <v>-60</v>
      </c>
      <c r="K29" s="1"/>
    </row>
    <row r="30" spans="1:11" ht="12.75">
      <c r="A30" s="1"/>
      <c r="B30" s="107" t="s">
        <v>174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06">
        <v>20</v>
      </c>
      <c r="K30" s="1"/>
    </row>
    <row r="31" spans="1:11" ht="12.75">
      <c r="A31" s="14" t="s">
        <v>45</v>
      </c>
      <c r="B31" s="112" t="s">
        <v>98</v>
      </c>
      <c r="C31" s="112">
        <f aca="true" t="shared" si="2" ref="C31:J31">SUM(C28:C30)</f>
        <v>18.099999999999998</v>
      </c>
      <c r="D31" s="112">
        <f t="shared" si="2"/>
        <v>11.399999999999999</v>
      </c>
      <c r="E31" s="112">
        <f t="shared" si="2"/>
        <v>5.299999999999997</v>
      </c>
      <c r="F31" s="112">
        <f t="shared" si="2"/>
        <v>-11.200000000000006</v>
      </c>
      <c r="G31" s="112">
        <f t="shared" si="2"/>
        <v>-8.1</v>
      </c>
      <c r="H31" s="112">
        <f t="shared" si="2"/>
        <v>-35.8</v>
      </c>
      <c r="I31" s="112">
        <f t="shared" si="2"/>
        <v>-100.19999999999999</v>
      </c>
      <c r="J31" s="112">
        <f t="shared" si="2"/>
        <v>-98.69999999999999</v>
      </c>
      <c r="K31" s="1"/>
    </row>
    <row r="32" spans="1:11" ht="12.75">
      <c r="A32" s="2"/>
      <c r="B32" s="108"/>
      <c r="C32" s="120"/>
      <c r="D32" s="120"/>
      <c r="E32" s="120"/>
      <c r="F32" s="120"/>
      <c r="G32" s="120"/>
      <c r="H32" s="120"/>
      <c r="I32" s="120"/>
      <c r="J32" s="120"/>
      <c r="K32" s="1"/>
    </row>
    <row r="33" spans="1:11" ht="12.75">
      <c r="A33" s="2"/>
      <c r="B33" s="122" t="s">
        <v>135</v>
      </c>
      <c r="C33" s="118">
        <v>-269.5</v>
      </c>
      <c r="D33" s="118">
        <v>-269.5</v>
      </c>
      <c r="E33" s="118">
        <v>-269.5</v>
      </c>
      <c r="F33" s="118">
        <v>-269.5</v>
      </c>
      <c r="G33" s="119">
        <v>0</v>
      </c>
      <c r="H33" s="119">
        <v>0</v>
      </c>
      <c r="I33" s="119">
        <v>0</v>
      </c>
      <c r="J33" s="119">
        <v>0</v>
      </c>
      <c r="K33" s="1"/>
    </row>
    <row r="34" spans="1:11" ht="12.75">
      <c r="A34" s="2"/>
      <c r="B34" s="122" t="s">
        <v>136</v>
      </c>
      <c r="C34" s="118">
        <v>-197.3</v>
      </c>
      <c r="D34" s="118">
        <v>-196.7</v>
      </c>
      <c r="E34" s="123">
        <v>-196.7</v>
      </c>
      <c r="F34" s="118">
        <v>-196.4</v>
      </c>
      <c r="G34" s="119">
        <v>0</v>
      </c>
      <c r="H34" s="119">
        <v>0</v>
      </c>
      <c r="I34" s="119">
        <v>0</v>
      </c>
      <c r="J34" s="119">
        <v>0</v>
      </c>
      <c r="K34" s="1"/>
    </row>
    <row r="35" spans="1:11" ht="12.75">
      <c r="A35" s="2"/>
      <c r="B35" s="122" t="s">
        <v>175</v>
      </c>
      <c r="C35" s="119">
        <v>0</v>
      </c>
      <c r="D35" s="119">
        <v>0</v>
      </c>
      <c r="E35" s="119">
        <v>0</v>
      </c>
      <c r="F35" s="123">
        <v>-39</v>
      </c>
      <c r="G35" s="119">
        <v>0</v>
      </c>
      <c r="H35" s="119">
        <v>0</v>
      </c>
      <c r="I35" s="119">
        <v>0</v>
      </c>
      <c r="J35" s="119">
        <v>0</v>
      </c>
      <c r="K35" s="1"/>
    </row>
    <row r="36" spans="1:11" ht="13.5" customHeight="1">
      <c r="A36" s="1" t="s">
        <v>52</v>
      </c>
      <c r="B36" s="122" t="s">
        <v>176</v>
      </c>
      <c r="C36" s="106">
        <v>100.5</v>
      </c>
      <c r="D36" s="119">
        <v>100.5</v>
      </c>
      <c r="E36" s="119">
        <v>100.5</v>
      </c>
      <c r="F36" s="106">
        <v>116</v>
      </c>
      <c r="G36" s="119">
        <v>0</v>
      </c>
      <c r="H36" s="119">
        <v>0</v>
      </c>
      <c r="I36" s="119">
        <v>0</v>
      </c>
      <c r="J36" s="119">
        <v>0</v>
      </c>
      <c r="K36" s="1"/>
    </row>
    <row r="37" spans="1:11" ht="13.5" customHeight="1">
      <c r="A37" s="1"/>
      <c r="B37" s="122" t="s">
        <v>177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06">
        <v>143.3</v>
      </c>
      <c r="I37" s="106">
        <v>143.3</v>
      </c>
      <c r="J37" s="106">
        <v>143.3</v>
      </c>
      <c r="K37" s="1"/>
    </row>
    <row r="38" spans="1:11" ht="13.5" customHeight="1">
      <c r="A38" s="1"/>
      <c r="B38" s="122" t="s">
        <v>178</v>
      </c>
      <c r="C38" s="106">
        <v>288.3</v>
      </c>
      <c r="D38" s="106">
        <v>286.6</v>
      </c>
      <c r="E38" s="106">
        <v>265.6</v>
      </c>
      <c r="F38" s="106">
        <v>447.5</v>
      </c>
      <c r="G38" s="106">
        <v>-33.8</v>
      </c>
      <c r="H38" s="106">
        <v>-175.5</v>
      </c>
      <c r="I38" s="106">
        <v>-175.5</v>
      </c>
      <c r="J38" s="106">
        <v>-175.5</v>
      </c>
      <c r="K38" s="1"/>
    </row>
    <row r="39" spans="1:11" ht="12.75">
      <c r="A39" s="2"/>
      <c r="B39" s="122" t="s">
        <v>179</v>
      </c>
      <c r="C39" s="123">
        <v>0</v>
      </c>
      <c r="D39" s="123">
        <v>0</v>
      </c>
      <c r="E39" s="123">
        <v>0</v>
      </c>
      <c r="F39" s="123">
        <v>0</v>
      </c>
      <c r="G39" s="118">
        <v>0.3</v>
      </c>
      <c r="H39" s="118">
        <v>0.7</v>
      </c>
      <c r="I39" s="123">
        <v>0</v>
      </c>
      <c r="J39" s="123">
        <v>0</v>
      </c>
      <c r="K39" s="1"/>
    </row>
    <row r="40" spans="1:11" ht="12.75">
      <c r="A40" s="14" t="s">
        <v>46</v>
      </c>
      <c r="B40" s="112" t="s">
        <v>78</v>
      </c>
      <c r="C40" s="112">
        <f aca="true" t="shared" si="3" ref="C40:J40">SUM(C33:C39)</f>
        <v>-78</v>
      </c>
      <c r="D40" s="112">
        <f t="shared" si="3"/>
        <v>-79.09999999999997</v>
      </c>
      <c r="E40" s="112">
        <f t="shared" si="3"/>
        <v>-100.09999999999997</v>
      </c>
      <c r="F40" s="112">
        <f t="shared" si="3"/>
        <v>58.60000000000002</v>
      </c>
      <c r="G40" s="112">
        <f t="shared" si="3"/>
        <v>-33.5</v>
      </c>
      <c r="H40" s="112">
        <f t="shared" si="3"/>
        <v>-31.49999999999999</v>
      </c>
      <c r="I40" s="112">
        <f t="shared" si="3"/>
        <v>-32.19999999999999</v>
      </c>
      <c r="J40" s="112">
        <f t="shared" si="3"/>
        <v>-32.19999999999999</v>
      </c>
      <c r="K40" s="1"/>
    </row>
    <row r="41" spans="1:11" ht="12.75">
      <c r="A41" s="1"/>
      <c r="B41" s="106"/>
      <c r="C41" s="120"/>
      <c r="D41" s="120"/>
      <c r="E41" s="120"/>
      <c r="F41" s="120"/>
      <c r="G41" s="120"/>
      <c r="H41" s="120"/>
      <c r="I41" s="120"/>
      <c r="J41" s="120"/>
      <c r="K41" s="1"/>
    </row>
    <row r="42" spans="1:11" ht="12.75">
      <c r="A42" s="1"/>
      <c r="B42" s="124" t="s">
        <v>148</v>
      </c>
      <c r="C42" s="106">
        <v>0.1</v>
      </c>
      <c r="D42" s="106">
        <v>0.8</v>
      </c>
      <c r="E42" s="106">
        <v>2.7</v>
      </c>
      <c r="F42" s="106">
        <v>2.8</v>
      </c>
      <c r="G42" s="106">
        <v>4.1</v>
      </c>
      <c r="H42" s="106">
        <v>3</v>
      </c>
      <c r="I42" s="106">
        <v>0.6</v>
      </c>
      <c r="J42" s="106">
        <v>1.9</v>
      </c>
      <c r="K42" s="1"/>
    </row>
    <row r="43" spans="1:11" ht="12.75">
      <c r="A43" s="14" t="s">
        <v>47</v>
      </c>
      <c r="B43" s="112" t="s">
        <v>149</v>
      </c>
      <c r="C43" s="112">
        <f aca="true" t="shared" si="4" ref="C43:J43">+C23+C31+C40+C42</f>
        <v>27.399999999999984</v>
      </c>
      <c r="D43" s="112">
        <f t="shared" si="4"/>
        <v>22.900000000000023</v>
      </c>
      <c r="E43" s="112">
        <f t="shared" si="4"/>
        <v>24.200000000000028</v>
      </c>
      <c r="F43" s="112">
        <f t="shared" si="4"/>
        <v>174.90000000000003</v>
      </c>
      <c r="G43" s="112">
        <f t="shared" si="4"/>
        <v>10.200000000000015</v>
      </c>
      <c r="H43" s="112">
        <f t="shared" si="4"/>
        <v>-1.699999999999978</v>
      </c>
      <c r="I43" s="112">
        <f t="shared" si="4"/>
        <v>-43.699999999999996</v>
      </c>
      <c r="J43" s="112">
        <f t="shared" si="4"/>
        <v>-32.899999999999956</v>
      </c>
      <c r="K43" s="1"/>
    </row>
    <row r="44" spans="1:11" ht="12.75">
      <c r="A44" s="1" t="s">
        <v>48</v>
      </c>
      <c r="B44" s="106" t="s">
        <v>150</v>
      </c>
      <c r="C44" s="106">
        <v>12.5</v>
      </c>
      <c r="D44" s="106">
        <f>C44</f>
        <v>12.5</v>
      </c>
      <c r="E44" s="106">
        <f>D44</f>
        <v>12.5</v>
      </c>
      <c r="F44" s="106">
        <f>E44</f>
        <v>12.5</v>
      </c>
      <c r="G44" s="106">
        <v>187.4</v>
      </c>
      <c r="H44" s="106">
        <f>G44</f>
        <v>187.4</v>
      </c>
      <c r="I44" s="106">
        <v>187.4</v>
      </c>
      <c r="J44" s="106">
        <v>187.4</v>
      </c>
      <c r="K44" s="1"/>
    </row>
    <row r="45" spans="1:11" ht="12.75">
      <c r="A45" s="1" t="s">
        <v>49</v>
      </c>
      <c r="B45" s="106" t="s">
        <v>151</v>
      </c>
      <c r="C45" s="106">
        <f>C43+C44</f>
        <v>39.899999999999984</v>
      </c>
      <c r="D45" s="106">
        <f aca="true" t="shared" si="5" ref="D45:J45">D43+D44</f>
        <v>35.40000000000002</v>
      </c>
      <c r="E45" s="106">
        <f t="shared" si="5"/>
        <v>36.70000000000003</v>
      </c>
      <c r="F45" s="106">
        <f t="shared" si="5"/>
        <v>187.40000000000003</v>
      </c>
      <c r="G45" s="106">
        <f t="shared" si="5"/>
        <v>197.60000000000002</v>
      </c>
      <c r="H45" s="106">
        <f t="shared" si="5"/>
        <v>185.70000000000002</v>
      </c>
      <c r="I45" s="106">
        <f t="shared" si="5"/>
        <v>143.70000000000002</v>
      </c>
      <c r="J45" s="106">
        <f t="shared" si="5"/>
        <v>154.50000000000006</v>
      </c>
      <c r="K45" s="1"/>
    </row>
    <row r="46" ht="12.75">
      <c r="B46" s="54"/>
    </row>
    <row r="47" spans="2:10" ht="9.75">
      <c r="B47"/>
      <c r="C47" s="43"/>
      <c r="D47" s="56"/>
      <c r="F47" s="1"/>
      <c r="G47" s="43"/>
      <c r="H47" s="56"/>
      <c r="J47" s="1"/>
    </row>
  </sheetData>
  <sheetProtection/>
  <mergeCells count="3">
    <mergeCell ref="A3:B3"/>
    <mergeCell ref="C5:F5"/>
    <mergeCell ref="G5:J5"/>
  </mergeCells>
  <printOptions/>
  <pageMargins left="0.787401575" right="0.787401575" top="0.28" bottom="0.984251969" header="1.03" footer="0.4921259845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9" t="s">
        <v>103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M1" s="57" t="s">
        <v>104</v>
      </c>
      <c r="N1" s="57"/>
      <c r="O1" s="57"/>
      <c r="P1" s="57"/>
      <c r="Q1" s="57"/>
      <c r="R1" s="57"/>
      <c r="S1" s="57"/>
      <c r="T1" s="57"/>
      <c r="U1" s="57"/>
      <c r="V1" s="57"/>
      <c r="W1" s="57"/>
      <c r="Z1" s="58" t="s">
        <v>105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3" spans="1:32" ht="12">
      <c r="A3" s="62" t="s">
        <v>53</v>
      </c>
      <c r="M3" s="62" t="s">
        <v>53</v>
      </c>
      <c r="S3" s="62" t="s">
        <v>24</v>
      </c>
      <c r="Z3" s="62" t="s">
        <v>53</v>
      </c>
      <c r="AF3" s="62" t="s">
        <v>24</v>
      </c>
    </row>
    <row r="4" spans="2:36" ht="12">
      <c r="B4" t="s">
        <v>100</v>
      </c>
      <c r="C4" t="s">
        <v>99</v>
      </c>
      <c r="D4" t="s">
        <v>101</v>
      </c>
      <c r="E4" t="s">
        <v>102</v>
      </c>
      <c r="G4" s="62" t="s">
        <v>24</v>
      </c>
      <c r="N4" t="s">
        <v>100</v>
      </c>
      <c r="O4" t="s">
        <v>99</v>
      </c>
      <c r="P4" t="s">
        <v>101</v>
      </c>
      <c r="Q4" t="s">
        <v>102</v>
      </c>
      <c r="T4" t="s">
        <v>100</v>
      </c>
      <c r="U4" t="s">
        <v>99</v>
      </c>
      <c r="V4" t="s">
        <v>101</v>
      </c>
      <c r="W4" t="s">
        <v>102</v>
      </c>
      <c r="AA4" t="s">
        <v>100</v>
      </c>
      <c r="AB4" t="s">
        <v>99</v>
      </c>
      <c r="AC4" t="s">
        <v>101</v>
      </c>
      <c r="AD4" t="s">
        <v>102</v>
      </c>
      <c r="AG4" t="s">
        <v>100</v>
      </c>
      <c r="AH4" t="s">
        <v>99</v>
      </c>
      <c r="AI4" t="s">
        <v>101</v>
      </c>
      <c r="AJ4" t="s">
        <v>102</v>
      </c>
    </row>
    <row r="5" spans="1:36" ht="9.75">
      <c r="A5">
        <v>2006</v>
      </c>
      <c r="B5" s="64" t="e">
        <f>+#REF!+#REF!+#REF!</f>
        <v>#REF!</v>
      </c>
      <c r="C5" s="64" t="e">
        <f>+#REF!+#REF!+#REF!</f>
        <v>#REF!</v>
      </c>
      <c r="D5" s="64" t="e">
        <f>+#REF!+#REF!+#REF!</f>
        <v>#REF!</v>
      </c>
      <c r="E5" s="64" t="e">
        <f>+#REF!+#REF!+#REF!</f>
        <v>#REF!</v>
      </c>
      <c r="H5" t="s">
        <v>100</v>
      </c>
      <c r="I5" t="s">
        <v>99</v>
      </c>
      <c r="J5" t="s">
        <v>101</v>
      </c>
      <c r="K5" t="s">
        <v>102</v>
      </c>
      <c r="M5">
        <v>2006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+#REF!</f>
        <v>#REF!</v>
      </c>
      <c r="S5">
        <v>2006</v>
      </c>
      <c r="T5" s="64" t="e">
        <f>+#REF!</f>
        <v>#REF!</v>
      </c>
      <c r="U5" s="64" t="e">
        <f>+#REF!</f>
        <v>#REF!</v>
      </c>
      <c r="V5" s="64" t="e">
        <f>+#REF!</f>
        <v>#REF!</v>
      </c>
      <c r="W5" s="64" t="e">
        <f>+#REF!</f>
        <v>#REF!</v>
      </c>
      <c r="Z5">
        <v>2006</v>
      </c>
      <c r="AA5" s="64" t="e">
        <f>+#REF!</f>
        <v>#REF!</v>
      </c>
      <c r="AB5" s="64" t="e">
        <f>+#REF!</f>
        <v>#REF!</v>
      </c>
      <c r="AC5" s="64" t="e">
        <f>+#REF!</f>
        <v>#REF!</v>
      </c>
      <c r="AD5" s="64" t="e">
        <f>+#REF!</f>
        <v>#REF!</v>
      </c>
      <c r="AF5">
        <v>2006</v>
      </c>
      <c r="AG5" s="64" t="e">
        <f>+#REF!</f>
        <v>#REF!</v>
      </c>
      <c r="AH5" s="64" t="e">
        <f>+#REF!</f>
        <v>#REF!</v>
      </c>
      <c r="AI5" s="64" t="e">
        <f>+#REF!</f>
        <v>#REF!</v>
      </c>
      <c r="AJ5" s="64" t="e">
        <f>+#REF!</f>
        <v>#REF!</v>
      </c>
    </row>
    <row r="6" spans="1:36" ht="9.75">
      <c r="A6">
        <v>2007</v>
      </c>
      <c r="B6" s="64" t="e">
        <f>+#REF!+#REF!+#REF!</f>
        <v>#REF!</v>
      </c>
      <c r="C6" s="64" t="e">
        <f>+#REF!+#REF!+#REF!</f>
        <v>#REF!</v>
      </c>
      <c r="D6" s="64" t="e">
        <f>+#REF!+#REF!+#REF!</f>
        <v>#REF!</v>
      </c>
      <c r="E6" s="64"/>
      <c r="G6">
        <v>2006</v>
      </c>
      <c r="H6" s="64" t="e">
        <f>+#REF!+#REF!+#REF!</f>
        <v>#REF!</v>
      </c>
      <c r="I6" s="64" t="e">
        <f>+#REF!+#REF!+#REF!</f>
        <v>#REF!</v>
      </c>
      <c r="J6" s="64" t="e">
        <f>+#REF!+#REF!+#REF!</f>
        <v>#REF!</v>
      </c>
      <c r="K6" s="64" t="e">
        <f>+#REF!+#REF!+#REF!</f>
        <v>#REF!</v>
      </c>
      <c r="M6">
        <v>2007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/>
      <c r="S6">
        <v>2007</v>
      </c>
      <c r="T6" s="64" t="e">
        <f>+#REF!</f>
        <v>#REF!</v>
      </c>
      <c r="U6" s="64" t="e">
        <f>+#REF!</f>
        <v>#REF!</v>
      </c>
      <c r="V6" s="64" t="e">
        <f>+#REF!</f>
        <v>#REF!</v>
      </c>
      <c r="W6" s="64"/>
      <c r="Z6">
        <v>2007</v>
      </c>
      <c r="AA6" s="64" t="e">
        <f>+#REF!</f>
        <v>#REF!</v>
      </c>
      <c r="AB6" s="64" t="e">
        <f>+#REF!</f>
        <v>#REF!</v>
      </c>
      <c r="AC6" s="64" t="e">
        <f>+#REF!</f>
        <v>#REF!</v>
      </c>
      <c r="AD6" s="64"/>
      <c r="AF6">
        <v>2007</v>
      </c>
      <c r="AG6" s="64" t="e">
        <f>+#REF!</f>
        <v>#REF!</v>
      </c>
      <c r="AH6" s="64" t="e">
        <f>+#REF!</f>
        <v>#REF!</v>
      </c>
      <c r="AI6" s="64" t="e">
        <f>+#REF!</f>
        <v>#REF!</v>
      </c>
      <c r="AJ6" s="64"/>
    </row>
    <row r="7" spans="1:35" ht="9.75">
      <c r="A7" s="63" t="s">
        <v>107</v>
      </c>
      <c r="B7" s="61" t="e">
        <f>(+B6/B5)-1</f>
        <v>#REF!</v>
      </c>
      <c r="C7" s="61" t="e">
        <f>(+C6/C5)-1</f>
        <v>#REF!</v>
      </c>
      <c r="D7" s="61" t="e">
        <f>(+D6/D5)-1</f>
        <v>#REF!</v>
      </c>
      <c r="E7" s="61"/>
      <c r="G7">
        <v>2007</v>
      </c>
      <c r="H7" s="64" t="e">
        <f>+#REF!+#REF!+#REF!</f>
        <v>#REF!</v>
      </c>
      <c r="I7" s="64" t="e">
        <f>+#REF!+#REF!+#REF!</f>
        <v>#REF!</v>
      </c>
      <c r="J7" s="64" t="e">
        <f>+#REF!+#REF!+#REF!</f>
        <v>#REF!</v>
      </c>
      <c r="K7" s="64"/>
      <c r="M7" s="63" t="s">
        <v>107</v>
      </c>
      <c r="N7" s="61" t="e">
        <f>(+N6/N5)-1</f>
        <v>#REF!</v>
      </c>
      <c r="O7" s="61" t="e">
        <f>(+O6/O5)-1</f>
        <v>#REF!</v>
      </c>
      <c r="P7" s="61" t="e">
        <f>(+P6/P5)-1</f>
        <v>#REF!</v>
      </c>
      <c r="S7" s="63" t="s">
        <v>107</v>
      </c>
      <c r="T7" s="61" t="e">
        <f>(+T6/T5)-1</f>
        <v>#REF!</v>
      </c>
      <c r="U7" s="61" t="e">
        <f>(+U6/U5)-1</f>
        <v>#REF!</v>
      </c>
      <c r="V7" s="61" t="e">
        <f>(+V6/V5)-1</f>
        <v>#REF!</v>
      </c>
      <c r="Z7" s="63" t="s">
        <v>107</v>
      </c>
      <c r="AA7" s="61" t="e">
        <f>(+AA6/AA5)-1</f>
        <v>#REF!</v>
      </c>
      <c r="AB7" s="61" t="e">
        <f>(+AB6/AB5)-1</f>
        <v>#REF!</v>
      </c>
      <c r="AC7" s="61" t="e">
        <f>(+AC6/AC5)-1</f>
        <v>#REF!</v>
      </c>
      <c r="AF7" s="63" t="s">
        <v>107</v>
      </c>
      <c r="AG7" s="61" t="e">
        <f>(+AG6/AG5)-1</f>
        <v>#REF!</v>
      </c>
      <c r="AH7" s="61" t="e">
        <f>(+AH6/AH5)-1</f>
        <v>#REF!</v>
      </c>
      <c r="AI7" s="61" t="e">
        <f>(+AI6/AI5)-1</f>
        <v>#REF!</v>
      </c>
    </row>
    <row r="8" spans="7:10" ht="9.75">
      <c r="G8" s="63" t="s">
        <v>107</v>
      </c>
      <c r="H8" s="61" t="e">
        <f>(+H7/H6)-1</f>
        <v>#REF!</v>
      </c>
      <c r="I8" s="61" t="e">
        <f>(+I7/I6)-1</f>
        <v>#REF!</v>
      </c>
      <c r="J8" s="61" t="e">
        <f>(+J7/J6)-1</f>
        <v>#REF!</v>
      </c>
    </row>
    <row r="9" spans="19:32" ht="12">
      <c r="S9" s="62" t="s">
        <v>106</v>
      </c>
      <c r="AF9" s="62" t="s">
        <v>106</v>
      </c>
    </row>
    <row r="10" spans="7:36" ht="12">
      <c r="G10" s="62" t="s">
        <v>106</v>
      </c>
      <c r="T10" t="s">
        <v>100</v>
      </c>
      <c r="U10" t="s">
        <v>99</v>
      </c>
      <c r="V10" t="s">
        <v>101</v>
      </c>
      <c r="W10" t="s">
        <v>102</v>
      </c>
      <c r="AG10" t="s">
        <v>100</v>
      </c>
      <c r="AH10" t="s">
        <v>99</v>
      </c>
      <c r="AI10" t="s">
        <v>101</v>
      </c>
      <c r="AJ10" t="s">
        <v>102</v>
      </c>
    </row>
    <row r="11" spans="8:36" ht="9.75">
      <c r="H11" t="s">
        <v>100</v>
      </c>
      <c r="I11" t="s">
        <v>99</v>
      </c>
      <c r="J11" t="s">
        <v>101</v>
      </c>
      <c r="K11" t="s">
        <v>102</v>
      </c>
      <c r="S11">
        <v>2006</v>
      </c>
      <c r="T11" s="61" t="e">
        <f>+T5/N5</f>
        <v>#REF!</v>
      </c>
      <c r="U11" s="61" t="e">
        <f>+U5/O5</f>
        <v>#REF!</v>
      </c>
      <c r="V11" s="61" t="e">
        <f>+V5/P5</f>
        <v>#REF!</v>
      </c>
      <c r="W11" s="61" t="e">
        <f>+W5/Q5</f>
        <v>#REF!</v>
      </c>
      <c r="AF11">
        <v>2006</v>
      </c>
      <c r="AG11" s="61" t="e">
        <f>+AG5/AA5</f>
        <v>#REF!</v>
      </c>
      <c r="AH11" s="61" t="e">
        <f>+AH5/AB5</f>
        <v>#REF!</v>
      </c>
      <c r="AI11" s="61" t="e">
        <f>+AI5/AC5</f>
        <v>#REF!</v>
      </c>
      <c r="AJ11" s="61" t="e">
        <f>+AJ5/AD5</f>
        <v>#REF!</v>
      </c>
    </row>
    <row r="12" spans="7:36" ht="9.75">
      <c r="G12">
        <v>2006</v>
      </c>
      <c r="H12" s="61" t="e">
        <f>+H6/B5</f>
        <v>#REF!</v>
      </c>
      <c r="I12" s="61" t="e">
        <f>+I6/C5</f>
        <v>#REF!</v>
      </c>
      <c r="J12" s="61" t="e">
        <f>+J6/D5</f>
        <v>#REF!</v>
      </c>
      <c r="K12" s="61" t="e">
        <f>+K6/E5</f>
        <v>#REF!</v>
      </c>
      <c r="S12">
        <v>2007</v>
      </c>
      <c r="T12" s="61" t="e">
        <f>+T6/N6</f>
        <v>#REF!</v>
      </c>
      <c r="U12" s="61" t="e">
        <f>+U6/O6</f>
        <v>#REF!</v>
      </c>
      <c r="V12" s="61" t="e">
        <f>+V6/P6</f>
        <v>#REF!</v>
      </c>
      <c r="W12" s="61"/>
      <c r="AF12">
        <v>2007</v>
      </c>
      <c r="AG12" s="61" t="e">
        <f>+AG6/AA6</f>
        <v>#REF!</v>
      </c>
      <c r="AH12" s="61" t="e">
        <f>+AH6/AB6</f>
        <v>#REF!</v>
      </c>
      <c r="AI12" s="61" t="e">
        <f>+AI6/AC6</f>
        <v>#REF!</v>
      </c>
      <c r="AJ12" s="61"/>
    </row>
    <row r="13" spans="7:11" ht="9.75">
      <c r="G13">
        <v>2007</v>
      </c>
      <c r="H13" s="61" t="e">
        <f>+H7/B6</f>
        <v>#REF!</v>
      </c>
      <c r="I13" s="61" t="e">
        <f>+I7/C6</f>
        <v>#REF!</v>
      </c>
      <c r="J13" s="61" t="e">
        <f>+J7/D6</f>
        <v>#REF!</v>
      </c>
      <c r="K13" s="61"/>
    </row>
    <row r="53" spans="1:8" ht="12.75">
      <c r="A53" s="65" t="str">
        <f>+A7</f>
        <v>Growth:</v>
      </c>
      <c r="B53" s="67" t="e">
        <f>+B7</f>
        <v>#REF!</v>
      </c>
      <c r="C53" s="67" t="e">
        <f>+C7</f>
        <v>#REF!</v>
      </c>
      <c r="D53" s="67" t="e">
        <f>+D7</f>
        <v>#REF!</v>
      </c>
      <c r="E53" s="65" t="str">
        <f>+G8</f>
        <v>Growth:</v>
      </c>
      <c r="F53" s="66" t="e">
        <f>+H8</f>
        <v>#REF!</v>
      </c>
      <c r="G53" s="66" t="e">
        <f>+I8</f>
        <v>#REF!</v>
      </c>
      <c r="H53" s="66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9.75" hidden="1"/>
    <row r="4" spans="1:9" ht="52.5" customHeight="1">
      <c r="A4" s="135" t="s">
        <v>20</v>
      </c>
      <c r="B4" s="135"/>
      <c r="C4" s="135"/>
      <c r="D4" s="135"/>
      <c r="E4" s="135"/>
      <c r="F4" s="135"/>
      <c r="G4" s="135"/>
      <c r="H4" s="135"/>
      <c r="I4" s="135"/>
    </row>
    <row r="5" spans="2:9" ht="9.75">
      <c r="B5" s="18"/>
      <c r="C5" s="18"/>
      <c r="D5" s="18"/>
      <c r="E5" s="18"/>
      <c r="I5" s="18"/>
    </row>
    <row r="6" spans="2:9" ht="9.75">
      <c r="B6" s="46"/>
      <c r="C6" s="134">
        <v>2005</v>
      </c>
      <c r="D6" s="134"/>
      <c r="E6" s="4"/>
      <c r="F6" s="3"/>
      <c r="G6" s="134">
        <v>2006</v>
      </c>
      <c r="H6" s="134"/>
      <c r="I6" s="4"/>
    </row>
    <row r="7" spans="2:9" ht="9.7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9.75">
      <c r="B8" s="50"/>
      <c r="C8" s="20"/>
      <c r="D8" s="20"/>
      <c r="E8" s="21"/>
      <c r="F8" s="19"/>
      <c r="G8" s="20"/>
      <c r="H8" s="20"/>
      <c r="I8" s="21"/>
    </row>
    <row r="9" spans="1:9" ht="9.75">
      <c r="A9" s="17" t="s">
        <v>21</v>
      </c>
      <c r="B9" s="50"/>
      <c r="C9" s="11"/>
      <c r="D9" s="11"/>
      <c r="E9" s="21"/>
      <c r="F9" s="19"/>
      <c r="G9" s="11"/>
      <c r="H9" s="11"/>
      <c r="I9" s="21"/>
    </row>
    <row r="10" spans="1:9" ht="9.75">
      <c r="A10" s="9" t="s">
        <v>22</v>
      </c>
      <c r="B10" s="50"/>
      <c r="C10" s="11"/>
      <c r="D10" s="11"/>
      <c r="E10" s="21"/>
      <c r="F10" s="19"/>
      <c r="G10" s="11"/>
      <c r="H10" s="11"/>
      <c r="I10" s="21"/>
    </row>
    <row r="11" spans="1:9" ht="9.75">
      <c r="A11" s="1" t="s">
        <v>14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9.75">
      <c r="A12" s="1" t="s">
        <v>19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9.75">
      <c r="A13" s="1" t="s">
        <v>23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9.75">
      <c r="A14" s="1" t="s">
        <v>24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9.75">
      <c r="B15" s="50"/>
      <c r="C15" s="11"/>
      <c r="D15" s="11"/>
      <c r="E15" s="21"/>
      <c r="F15" s="19"/>
      <c r="G15" s="11"/>
      <c r="H15" s="11"/>
      <c r="I15" s="21"/>
    </row>
    <row r="16" spans="2:9" ht="9.75">
      <c r="B16" s="50"/>
      <c r="C16" s="11"/>
      <c r="D16" s="11"/>
      <c r="E16" s="21"/>
      <c r="F16" s="19"/>
      <c r="G16" s="11"/>
      <c r="H16" s="11"/>
      <c r="I16" s="21"/>
    </row>
    <row r="17" spans="1:9" ht="9.75">
      <c r="A17" s="17" t="s">
        <v>21</v>
      </c>
      <c r="B17" s="50"/>
      <c r="C17" s="11"/>
      <c r="D17" s="11"/>
      <c r="E17" s="21"/>
      <c r="F17" s="19"/>
      <c r="G17" s="11"/>
      <c r="H17" s="11"/>
      <c r="I17" s="21"/>
    </row>
    <row r="18" spans="1:9" ht="9.75">
      <c r="A18" s="9" t="s">
        <v>25</v>
      </c>
      <c r="B18" s="50"/>
      <c r="C18" s="11"/>
      <c r="D18" s="11"/>
      <c r="E18" s="21"/>
      <c r="F18" s="19"/>
      <c r="G18" s="11"/>
      <c r="H18" s="11"/>
      <c r="I18" s="21"/>
    </row>
    <row r="19" spans="1:9" ht="9.75">
      <c r="A19" s="1" t="s">
        <v>14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9.75">
      <c r="A20" s="1" t="s">
        <v>19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9.75">
      <c r="A21" s="1" t="s">
        <v>23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9.75">
      <c r="A22" s="1" t="s">
        <v>24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9.75">
      <c r="B23" s="50"/>
      <c r="C23" s="26"/>
      <c r="D23" s="26"/>
      <c r="E23" s="27"/>
      <c r="F23" s="19"/>
      <c r="G23" s="26"/>
      <c r="H23" s="26"/>
      <c r="I23" s="21"/>
    </row>
    <row r="24" spans="2:9" ht="9.75">
      <c r="B24" s="50"/>
      <c r="C24" s="26"/>
      <c r="D24" s="26"/>
      <c r="E24" s="27"/>
      <c r="F24" s="19"/>
      <c r="G24" s="28"/>
      <c r="H24" s="28"/>
      <c r="I24" s="16"/>
    </row>
    <row r="25" spans="1:9" ht="9.75">
      <c r="A25" s="44" t="s">
        <v>26</v>
      </c>
      <c r="B25" s="50"/>
      <c r="C25" s="11"/>
      <c r="D25" s="11"/>
      <c r="E25" s="21"/>
      <c r="F25" s="19"/>
      <c r="G25" s="12"/>
      <c r="H25" s="12"/>
      <c r="I25" s="16"/>
    </row>
    <row r="26" spans="1:9" ht="9.75">
      <c r="A26" s="1" t="s">
        <v>27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9.75">
      <c r="A27" s="1" t="s">
        <v>28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9.75">
      <c r="A28" s="1" t="s">
        <v>29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9.75">
      <c r="B29" s="15"/>
      <c r="C29" s="11"/>
      <c r="D29" s="11"/>
      <c r="E29" s="21"/>
      <c r="F29" s="10"/>
      <c r="G29" s="12"/>
      <c r="H29" s="12"/>
      <c r="I29" s="16"/>
    </row>
    <row r="30" spans="2:9" ht="9.75">
      <c r="B30" s="50"/>
      <c r="C30" s="11"/>
      <c r="D30" s="11"/>
      <c r="E30" s="21"/>
      <c r="F30" s="19"/>
      <c r="G30" s="12"/>
      <c r="H30" s="12"/>
      <c r="I30" s="16"/>
    </row>
    <row r="31" spans="1:9" ht="9.75">
      <c r="A31" s="1" t="s">
        <v>30</v>
      </c>
      <c r="B31" s="50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31</v>
      </c>
      <c r="H31" s="28" t="s">
        <v>31</v>
      </c>
      <c r="I31" s="16" t="s">
        <v>31</v>
      </c>
    </row>
    <row r="32" spans="1:9" ht="9.75">
      <c r="A32" s="1" t="s">
        <v>32</v>
      </c>
      <c r="B32" s="49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9.75">
      <c r="B33" s="50"/>
      <c r="C33" s="26"/>
      <c r="D33" s="26"/>
      <c r="E33" s="27"/>
      <c r="F33" s="19"/>
      <c r="G33" s="28"/>
      <c r="H33" s="28"/>
      <c r="I33" s="16"/>
    </row>
    <row r="34" spans="2:9" ht="9.75">
      <c r="B34" s="50"/>
      <c r="C34" s="26"/>
      <c r="D34" s="26"/>
      <c r="E34" s="27"/>
      <c r="F34" s="19"/>
      <c r="G34" s="28"/>
      <c r="H34" s="28"/>
      <c r="I34" s="16"/>
    </row>
    <row r="35" spans="1:9" ht="9.75">
      <c r="A35" s="1" t="s">
        <v>33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9.75">
      <c r="A36" s="1" t="s">
        <v>34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9.75">
      <c r="A37" s="45" t="s">
        <v>35</v>
      </c>
      <c r="B37" s="51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9.75">
      <c r="A38" s="1" t="s">
        <v>36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9.75">
      <c r="B39" s="50"/>
      <c r="C39" s="11"/>
      <c r="D39" s="11"/>
      <c r="E39" s="21"/>
      <c r="F39" s="19"/>
      <c r="G39" s="12"/>
      <c r="H39" s="12"/>
      <c r="I39" s="16"/>
    </row>
    <row r="40" spans="1:9" ht="9.75">
      <c r="A40" s="1" t="s">
        <v>37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Wacker Chemie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Distelrath</dc:creator>
  <cp:keywords/>
  <dc:description/>
  <cp:lastModifiedBy>Mueller, Petra</cp:lastModifiedBy>
  <cp:lastPrinted>2015-10-22T08:08:26Z</cp:lastPrinted>
  <dcterms:created xsi:type="dcterms:W3CDTF">2006-05-17T13:39:10Z</dcterms:created>
  <dcterms:modified xsi:type="dcterms:W3CDTF">2016-03-07T10:10:45Z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